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580" activeTab="3"/>
  </bookViews>
  <sheets>
    <sheet name="IS" sheetId="1" r:id="rId1"/>
    <sheet name="BS" sheetId="2" r:id="rId2"/>
    <sheet name="EQUITY" sheetId="3" r:id="rId3"/>
    <sheet name="CFS" sheetId="4" r:id="rId4"/>
    <sheet name="IS(C)" sheetId="5" state="hidden" r:id="rId5"/>
  </sheets>
  <definedNames>
    <definedName name="_xlnm.Print_Area" localSheetId="1">'BS'!$A$1:$G$66</definedName>
    <definedName name="_xlnm.Print_Area" localSheetId="3">'CFS'!$A$1:$E$80</definedName>
    <definedName name="_xlnm.Print_Area" localSheetId="2">'EQUITY'!$A$1:$N$28</definedName>
    <definedName name="_xlnm.Print_Area" localSheetId="0">'IS'!$A$1:$H$54</definedName>
    <definedName name="_xlnm.Print_Area" localSheetId="4">'IS(C)'!$A$1:$L$45</definedName>
    <definedName name="Z_6CDAF422_E1FA_4C5A_864E_67720A6EE471_.wvu.Cols" localSheetId="1" hidden="1">'BS'!$D:$D</definedName>
    <definedName name="Z_6CDAF422_E1FA_4C5A_864E_67720A6EE471_.wvu.Cols" localSheetId="3" hidden="1">'CFS'!$F:$J</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'CFS'!$A$1:$E$77</definedName>
    <definedName name="Z_6CDAF422_E1FA_4C5A_864E_67720A6EE471_.wvu.PrintArea" localSheetId="0" hidden="1">'IS'!$A$1:$H$58</definedName>
    <definedName name="Z_6CDAF422_E1FA_4C5A_864E_67720A6EE471_.wvu.PrintArea" localSheetId="4" hidden="1">'IS(C)'!$A$1:$L$56</definedName>
    <definedName name="Z_6CDAF422_E1FA_4C5A_864E_67720A6EE471_.wvu.Rows" localSheetId="1" hidden="1">'BS'!$15:$16,'BS'!#REF!,'BS'!$33:$37,'BS'!#REF!,'BS'!#REF!,'BS'!$57:$58</definedName>
    <definedName name="Z_6CDAF422_E1FA_4C5A_864E_67720A6EE471_.wvu.Rows" localSheetId="3" hidden="1">'CFS'!$12:$12,'CFS'!$17:$18,'CFS'!$28:$28,'CFS'!#REF!,'CFS'!$46:$48,'CFS'!$55:$55,'CFS'!$57:$58,'CFS'!$76:$76</definedName>
    <definedName name="Z_B6741961_418F_43F7_A18B_085ED26DEBFF_.wvu.Cols" localSheetId="1" hidden="1">'BS'!$D:$D</definedName>
    <definedName name="Z_B6741961_418F_43F7_A18B_085ED26DEBFF_.wvu.Cols" localSheetId="3" hidden="1">'CFS'!$F:$J</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'CFS'!$A$1:$E$86</definedName>
    <definedName name="Z_B6741961_418F_43F7_A18B_085ED26DEBFF_.wvu.PrintArea" localSheetId="2" hidden="1">'EQUITY'!$A$1:$N$33</definedName>
    <definedName name="Z_B6741961_418F_43F7_A18B_085ED26DEBFF_.wvu.PrintArea" localSheetId="0" hidden="1">'IS'!$A$1:$H$58</definedName>
    <definedName name="Z_B6741961_418F_43F7_A18B_085ED26DEBFF_.wvu.PrintArea" localSheetId="4" hidden="1">'IS(C)'!$A$1:$L$56</definedName>
    <definedName name="Z_B6741961_418F_43F7_A18B_085ED26DEBFF_.wvu.Rows" localSheetId="1" hidden="1">'BS'!$15:$16,'BS'!#REF!,'BS'!$33:$37,'BS'!#REF!,'BS'!#REF!,'BS'!$57:$58</definedName>
    <definedName name="Z_B6741961_418F_43F7_A18B_085ED26DEBFF_.wvu.Rows" localSheetId="3" hidden="1">'CFS'!$12:$12,'CFS'!$17:$18,'CFS'!$28:$28,'CFS'!#REF!,'CFS'!$46:$48,'CFS'!$55:$55,'CFS'!$57:$58,'CFS'!$76:$76</definedName>
    <definedName name="Z_F682B0F5_947C_46BA_86A5_720697DF2AE4_.wvu.Cols" localSheetId="1" hidden="1">'BS'!$D:$D</definedName>
    <definedName name="Z_F682B0F5_947C_46BA_86A5_720697DF2AE4_.wvu.Cols" localSheetId="3" hidden="1">'CFS'!$F:$J</definedName>
    <definedName name="Z_F682B0F5_947C_46BA_86A5_720697DF2AE4_.wvu.Cols" localSheetId="2" hidden="1">'EQUITY'!$F:$I</definedName>
    <definedName name="Z_F682B0F5_947C_46BA_86A5_720697DF2AE4_.wvu.PrintArea" localSheetId="1" hidden="1">'BS'!$A$1:$G$66</definedName>
    <definedName name="Z_F682B0F5_947C_46BA_86A5_720697DF2AE4_.wvu.PrintArea" localSheetId="3" hidden="1">'CFS'!$A$1:$E$80</definedName>
    <definedName name="Z_F682B0F5_947C_46BA_86A5_720697DF2AE4_.wvu.PrintArea" localSheetId="2" hidden="1">'EQUITY'!$A$1:$N$28</definedName>
    <definedName name="Z_F682B0F5_947C_46BA_86A5_720697DF2AE4_.wvu.PrintArea" localSheetId="0" hidden="1">'IS'!$A$1:$H$54</definedName>
    <definedName name="Z_F682B0F5_947C_46BA_86A5_720697DF2AE4_.wvu.PrintArea" localSheetId="4" hidden="1">'IS(C)'!$A$1:$L$45</definedName>
    <definedName name="Z_F682B0F5_947C_46BA_86A5_720697DF2AE4_.wvu.Rows" localSheetId="1" hidden="1">'BS'!$15:$20,'BS'!$33:$37,'BS'!$40:$40,'BS'!$57:$58</definedName>
    <definedName name="Z_F682B0F5_947C_46BA_86A5_720697DF2AE4_.wvu.Rows" localSheetId="3" hidden="1">'CFS'!$12:$12,'CFS'!$17:$18,'CFS'!#REF!,'CFS'!$47:$48,'CFS'!$55:$55,'CFS'!$57:$58</definedName>
    <definedName name="Z_F82715CB_C8A9_4581_A160_791F2F84803C_.wvu.Cols" localSheetId="1" hidden="1">'BS'!$D:$D</definedName>
    <definedName name="Z_F82715CB_C8A9_4581_A160_791F2F84803C_.wvu.Cols" localSheetId="3" hidden="1">'CFS'!$F:$J</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'CFS'!$A$1:$E$86</definedName>
    <definedName name="Z_F82715CB_C8A9_4581_A160_791F2F84803C_.wvu.PrintArea" localSheetId="2" hidden="1">'EQUITY'!$A$1:$N$33</definedName>
    <definedName name="Z_F82715CB_C8A9_4581_A160_791F2F84803C_.wvu.PrintArea" localSheetId="0" hidden="1">'IS'!$A$1:$H$58</definedName>
    <definedName name="Z_F82715CB_C8A9_4581_A160_791F2F84803C_.wvu.PrintArea" localSheetId="4" hidden="1">'IS(C)'!$A$1:$L$56</definedName>
    <definedName name="Z_F82715CB_C8A9_4581_A160_791F2F84803C_.wvu.Rows" localSheetId="1" hidden="1">'BS'!$15:$16,'BS'!#REF!,'BS'!$33:$37,'BS'!#REF!,'BS'!#REF!,'BS'!$57:$58</definedName>
    <definedName name="Z_F82715CB_C8A9_4581_A160_791F2F84803C_.wvu.Rows" localSheetId="3" hidden="1">'CFS'!$12:$12,'CFS'!$17:$18,'CFS'!$28:$28,'CFS'!#REF!,'CFS'!$46:$48,'CFS'!$55:$55,'CFS'!$57:$58,'CFS'!$76:$76</definedName>
  </definedNames>
  <calcPr fullCalcOnLoad="1"/>
</workbook>
</file>

<file path=xl/sharedStrings.xml><?xml version="1.0" encoding="utf-8"?>
<sst xmlns="http://schemas.openxmlformats.org/spreadsheetml/2006/main" count="241" uniqueCount="174">
  <si>
    <t>CONSOLIDATED INCOME STATEMENTS</t>
  </si>
  <si>
    <t>CURRENT YEAR</t>
  </si>
  <si>
    <t>QUARTER ENDED</t>
  </si>
  <si>
    <t>TO DATE</t>
  </si>
  <si>
    <t>RM</t>
  </si>
  <si>
    <t>B13a</t>
  </si>
  <si>
    <t>B13b</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</si>
  <si>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</si>
  <si>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</si>
  <si>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</si>
  <si>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</si>
  <si>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</si>
  <si>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</si>
  <si>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</si>
  <si>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</si>
  <si>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</si>
  <si>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</si>
  <si>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</si>
  <si>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</si>
  <si>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</si>
  <si>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</si>
  <si>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</si>
  <si>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</si>
  <si>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</si>
  <si>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</si>
  <si>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</si>
  <si>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</si>
  <si>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</si>
  <si>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</si>
  <si>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</si>
  <si>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TO-DATE</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</si>
  <si>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</si>
  <si>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</si>
  <si>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</si>
  <si>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</si>
  <si>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</si>
  <si>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</si>
  <si>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</si>
  <si>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</si>
  <si>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</si>
  <si>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</si>
  <si>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</si>
  <si>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</si>
  <si>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</si>
  <si>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</si>
  <si>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</si>
  <si>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</si>
  <si>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</si>
  <si>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</si>
  <si>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</si>
  <si>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</si>
  <si>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</si>
  <si>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</si>
  <si>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</si>
  <si>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Balance of Listing expenses</t>
  </si>
  <si>
    <t>Net (repayment)/advances from related party</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</si>
  <si>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</si>
  <si>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</si>
  <si>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</si>
  <si>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</si>
  <si>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</si>
  <si>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</si>
  <si>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</si>
  <si>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</si>
  <si>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</si>
  <si>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</si>
  <si>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</si>
  <si>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</si>
  <si>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</si>
  <si>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</si>
  <si>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</si>
  <si>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</si>
  <si>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</si>
  <si>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(UNAUDITED)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</si>
  <si>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</si>
  <si>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</si>
  <si>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</si>
  <si>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</si>
  <si>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</si>
  <si>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</si>
  <si>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</si>
  <si>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</si>
  <si>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</si>
  <si>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</si>
  <si>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</si>
  <si>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</si>
  <si>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</si>
  <si>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</si>
  <si>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</si>
  <si>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</si>
  <si>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</si>
  <si>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</si>
  <si>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</si>
  <si>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</si>
  <si>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</si>
  <si>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</si>
  <si>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Earning per share (sen)</t>
  </si>
  <si>
    <t>Diluted earning per share (sen)</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</si>
  <si>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</si>
  <si>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</si>
  <si>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</si>
  <si>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</si>
  <si>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</si>
  <si>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</si>
  <si>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</si>
  <si>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</si>
  <si>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</si>
  <si>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</si>
  <si>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</si>
  <si>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</si>
  <si>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</si>
  <si>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</si>
  <si>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</si>
  <si>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</si>
  <si>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N/A</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</si>
  <si>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</si>
  <si>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</si>
  <si>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</si>
  <si>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</si>
  <si>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</si>
  <si>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1ST QUARTER</t>
  </si>
  <si>
    <t>2ND QUARTER</t>
  </si>
  <si>
    <t>3RD QUARTER</t>
  </si>
  <si>
    <t>4TH QUARTER</t>
  </si>
  <si>
    <t>CUMULATIVE</t>
  </si>
  <si>
    <t>QUARTER</t>
  </si>
  <si>
    <t>Basic earnings per share (sen)</t>
  </si>
  <si>
    <t>Diluted earnings per share (sen)</t>
  </si>
  <si>
    <t xml:space="preserve"> </t>
  </si>
  <si>
    <t>Net asset per share (sen)</t>
  </si>
  <si>
    <t>Other reserves</t>
  </si>
  <si>
    <t>Reserves</t>
  </si>
  <si>
    <t>INTANGIBLE ASSETS</t>
  </si>
  <si>
    <t>SHARE OPTION RESERVES</t>
  </si>
  <si>
    <t>Share Option</t>
  </si>
  <si>
    <t>Share based payment under ESOS</t>
  </si>
  <si>
    <t>Dividend paid</t>
  </si>
  <si>
    <t>Amortisation</t>
  </si>
  <si>
    <t>Intangible assets</t>
  </si>
  <si>
    <t>Deleted these two rows</t>
  </si>
  <si>
    <t>Difference</t>
  </si>
  <si>
    <t>Gain on disposal of property, plant and equipment</t>
  </si>
  <si>
    <t>Tax (paid)/refund</t>
  </si>
  <si>
    <t>Unrealised loss/(gain) of foreign exchange</t>
  </si>
  <si>
    <t>DEFERRED TAX ASSETS</t>
  </si>
  <si>
    <t>MIKRO MSC BERHAD (738171-M)</t>
  </si>
  <si>
    <t>FOR THE QUARTER ENDED 30 JUNE 2010</t>
  </si>
  <si>
    <t>The unaudited results of Mikro MSC Berhad and its subsidiaries for the period ended 30 June 2010 are as follows:-</t>
  </si>
  <si>
    <t>30/09/09</t>
  </si>
  <si>
    <t>31/12/09</t>
  </si>
  <si>
    <t>31/03/10</t>
  </si>
  <si>
    <t>30/06/10</t>
  </si>
  <si>
    <t>AS AT 30/06/2010</t>
  </si>
  <si>
    <t>As at 1 July 2009</t>
  </si>
  <si>
    <t>Issuance of shares</t>
  </si>
  <si>
    <t>Share premium</t>
  </si>
  <si>
    <t>Quarter</t>
  </si>
  <si>
    <t>Cumulative</t>
  </si>
  <si>
    <t>Net Tangible Asset</t>
  </si>
  <si>
    <t>Total shareholder fund - intangible</t>
  </si>
  <si>
    <t>Net Asset Per share</t>
  </si>
  <si>
    <t>Total Asset -total liabilities / total shares</t>
  </si>
  <si>
    <t>Notes :</t>
  </si>
  <si>
    <t>30/06/2010</t>
  </si>
  <si>
    <t>AS AT 30 JUNE 2010</t>
  </si>
  <si>
    <t xml:space="preserve">The comparatives of 2009 for the individual and cumulative quarters are not applicable as this is the third quarter in which the Company has prepared consolidated financial statements for the first time covering a period from 1 July 2009 to 30 June 2010. </t>
  </si>
  <si>
    <t>PPE written off</t>
  </si>
  <si>
    <t>Intangible assets written off</t>
  </si>
  <si>
    <t>Balance as at 30 June 2010</t>
  </si>
  <si>
    <t>Current tax assets</t>
  </si>
  <si>
    <t>Proceeds from issuance of shares under ESOS</t>
  </si>
  <si>
    <t>(AUDITED)</t>
  </si>
  <si>
    <t>Current tax liabilities</t>
  </si>
  <si>
    <r>
      <t>The audited</t>
    </r>
    <r>
      <rPr>
        <sz val="12"/>
        <rFont val="Times New Roman"/>
        <family val="0"/>
      </rPr>
      <t xml:space="preserve"> results of Mikro MSC Berhad and its subsidiaries ("Group") for the period ended 30 June 2010 are as follows:-</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</si>
</sst>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 numFmtId="218" formatCode="#,##0.0\ _$;\-#,##0.0\ _$"/>
    <numFmt numFmtId="219" formatCode="#,##0.00\ _$;\-#,##0.00\ _$"/>
  </numFmts>
  <fonts count="49">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1">
    <xf numFmtId="0" fontId="0" fillId="0" borderId="0" xfId="0" applyAlignment="1">
      <alignment/>
    </xf>
    <xf numFmtId="0" fontId="5" fillId="0" borderId="0" xfId="58" applyFont="1" applyAlignment="1">
      <alignment horizontal="left"/>
      <protection/>
    </xf>
    <xf numFmtId="0" fontId="5" fillId="0" borderId="0" xfId="58" applyFont="1" applyAlignment="1">
      <alignment horizontal="center"/>
      <protection/>
    </xf>
    <xf numFmtId="0" fontId="5" fillId="0" borderId="0" xfId="58" applyFont="1" applyAlignment="1">
      <alignment horizontal="left"/>
      <protection/>
    </xf>
    <xf numFmtId="0" fontId="6" fillId="0" borderId="0" xfId="58" applyFont="1">
      <alignment/>
      <protection/>
    </xf>
    <xf numFmtId="0" fontId="5" fillId="0" borderId="0" xfId="58" applyFont="1">
      <alignment/>
      <protection/>
    </xf>
    <xf numFmtId="0" fontId="6" fillId="0" borderId="0" xfId="58" applyFont="1" applyAlignment="1">
      <alignment horizontal="left"/>
      <protection/>
    </xf>
    <xf numFmtId="0" fontId="1" fillId="0" borderId="0" xfId="60" applyAlignment="1">
      <alignment horizontal="right"/>
      <protection/>
    </xf>
    <xf numFmtId="0" fontId="7" fillId="0" borderId="0" xfId="58" applyFont="1">
      <alignment/>
      <protection/>
    </xf>
    <xf numFmtId="0" fontId="5" fillId="0" borderId="10" xfId="58" applyFont="1" applyBorder="1" applyAlignment="1">
      <alignment horizontal="center"/>
      <protection/>
    </xf>
    <xf numFmtId="0" fontId="5" fillId="0" borderId="0" xfId="58" applyFont="1" applyFill="1" applyAlignment="1">
      <alignment horizontal="center"/>
      <protection/>
    </xf>
    <xf numFmtId="0" fontId="6" fillId="0" borderId="0" xfId="58" applyFont="1" applyAlignment="1">
      <alignment horizontal="center"/>
      <protection/>
    </xf>
    <xf numFmtId="186" fontId="6" fillId="0" borderId="0" xfId="44" applyNumberFormat="1" applyFont="1" applyFill="1" applyBorder="1" applyAlignment="1" applyProtection="1">
      <alignment/>
      <protection/>
    </xf>
    <xf numFmtId="186" fontId="6" fillId="0" borderId="10" xfId="44" applyNumberFormat="1" applyFont="1" applyFill="1" applyBorder="1" applyAlignment="1" applyProtection="1">
      <alignment/>
      <protection/>
    </xf>
    <xf numFmtId="0" fontId="8" fillId="0" borderId="0" xfId="58" applyFont="1">
      <alignment/>
      <protection/>
    </xf>
    <xf numFmtId="186" fontId="6" fillId="0" borderId="11"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6" fillId="33" borderId="0" xfId="0" applyFont="1" applyFill="1" applyAlignment="1">
      <alignment/>
    </xf>
    <xf numFmtId="0" fontId="9" fillId="0" borderId="0" xfId="59" applyFont="1" applyFill="1">
      <alignment/>
      <protection/>
    </xf>
    <xf numFmtId="0" fontId="5" fillId="0" borderId="0" xfId="58" applyFont="1">
      <alignment/>
      <protection/>
    </xf>
    <xf numFmtId="0" fontId="5" fillId="0" borderId="0" xfId="58" applyFont="1" applyBorder="1" applyAlignment="1">
      <alignment horizontal="left"/>
      <protection/>
    </xf>
    <xf numFmtId="43" fontId="5" fillId="0" borderId="0" xfId="42" applyFont="1" applyAlignment="1">
      <alignment horizontal="center"/>
    </xf>
    <xf numFmtId="0" fontId="5" fillId="0" borderId="0" xfId="58" applyFont="1" applyAlignment="1">
      <alignment horizontal="center"/>
      <protection/>
    </xf>
    <xf numFmtId="43" fontId="5" fillId="0" borderId="0" xfId="42" applyFont="1" applyBorder="1" applyAlignment="1">
      <alignment horizontal="center"/>
    </xf>
    <xf numFmtId="43" fontId="6" fillId="0" borderId="0" xfId="42" applyFont="1" applyAlignment="1">
      <alignment horizontal="center"/>
    </xf>
    <xf numFmtId="186" fontId="6" fillId="0" borderId="0" xfId="44" applyNumberFormat="1" applyFont="1" applyFill="1" applyBorder="1" applyAlignment="1" applyProtection="1">
      <alignment/>
      <protection/>
    </xf>
    <xf numFmtId="186" fontId="6" fillId="0" borderId="12" xfId="44" applyNumberFormat="1" applyFont="1" applyFill="1" applyBorder="1" applyAlignment="1" applyProtection="1">
      <alignment/>
      <protection/>
    </xf>
    <xf numFmtId="186" fontId="6" fillId="0" borderId="13" xfId="44" applyNumberFormat="1" applyFont="1" applyFill="1" applyBorder="1" applyAlignment="1" applyProtection="1">
      <alignment/>
      <protection/>
    </xf>
    <xf numFmtId="43" fontId="6" fillId="0" borderId="0" xfId="42" applyFont="1" applyFill="1" applyBorder="1" applyAlignment="1" applyProtection="1">
      <alignment/>
      <protection/>
    </xf>
    <xf numFmtId="0" fontId="6" fillId="0" borderId="0" xfId="58" applyFont="1">
      <alignment/>
      <protection/>
    </xf>
    <xf numFmtId="186" fontId="10" fillId="0" borderId="0" xfId="44" applyNumberFormat="1" applyFont="1" applyFill="1" applyBorder="1" applyAlignment="1" applyProtection="1">
      <alignment/>
      <protection/>
    </xf>
    <xf numFmtId="0" fontId="6" fillId="0" borderId="0" xfId="60" applyFont="1" applyFill="1">
      <alignment/>
      <protection/>
    </xf>
    <xf numFmtId="0" fontId="6" fillId="0" borderId="0" xfId="60" applyFont="1" applyFill="1" applyBorder="1" applyAlignment="1">
      <alignment horizontal="center"/>
      <protection/>
    </xf>
    <xf numFmtId="0" fontId="1" fillId="0" borderId="0" xfId="60" applyFont="1" applyFill="1">
      <alignment/>
      <protection/>
    </xf>
    <xf numFmtId="0" fontId="5" fillId="0" borderId="0" xfId="60" applyFont="1" applyFill="1" applyBorder="1">
      <alignment/>
      <protection/>
    </xf>
    <xf numFmtId="0" fontId="5" fillId="0" borderId="0" xfId="58" applyFont="1" applyFill="1" applyBorder="1" applyAlignment="1">
      <alignment horizontal="center"/>
      <protection/>
    </xf>
    <xf numFmtId="0" fontId="11" fillId="0" borderId="0" xfId="58" applyFont="1" applyFill="1">
      <alignment/>
      <protection/>
    </xf>
    <xf numFmtId="0" fontId="5" fillId="0" borderId="0" xfId="60" applyFont="1" applyFill="1" applyBorder="1" applyAlignment="1">
      <alignment horizontal="center"/>
      <protection/>
    </xf>
    <xf numFmtId="0" fontId="6" fillId="0" borderId="0" xfId="60" applyFont="1" applyFill="1" applyBorder="1">
      <alignment/>
      <protection/>
    </xf>
    <xf numFmtId="0" fontId="1" fillId="0" borderId="0" xfId="60" applyFont="1" applyFill="1" applyBorder="1" applyAlignment="1">
      <alignment horizontal="center"/>
      <protection/>
    </xf>
    <xf numFmtId="0" fontId="6" fillId="0" borderId="0" xfId="60" applyFont="1" applyFill="1" applyBorder="1">
      <alignment/>
      <protection/>
    </xf>
    <xf numFmtId="186" fontId="6" fillId="0" borderId="0" xfId="42" applyNumberFormat="1" applyFont="1" applyFill="1" applyBorder="1" applyAlignment="1" applyProtection="1">
      <alignment horizontal="center"/>
      <protection/>
    </xf>
    <xf numFmtId="186" fontId="6" fillId="0" borderId="14"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center"/>
      <protection/>
    </xf>
    <xf numFmtId="0" fontId="6" fillId="0" borderId="0" xfId="60" applyFont="1" applyFill="1">
      <alignment/>
      <protection/>
    </xf>
    <xf numFmtId="186" fontId="6" fillId="0" borderId="14" xfId="42" applyNumberFormat="1" applyFont="1" applyFill="1" applyBorder="1" applyAlignment="1" applyProtection="1">
      <alignment horizontal="center"/>
      <protection/>
    </xf>
    <xf numFmtId="186" fontId="5" fillId="0" borderId="0" xfId="42" applyNumberFormat="1" applyFont="1" applyFill="1" applyBorder="1" applyAlignment="1" applyProtection="1">
      <alignment horizontal="center"/>
      <protection/>
    </xf>
    <xf numFmtId="193" fontId="6" fillId="0" borderId="0" xfId="42" applyNumberFormat="1" applyFont="1" applyFill="1" applyAlignment="1">
      <alignment/>
    </xf>
    <xf numFmtId="193" fontId="6" fillId="0" borderId="0" xfId="42" applyNumberFormat="1" applyFont="1" applyFill="1" applyAlignment="1">
      <alignment horizontal="center"/>
    </xf>
    <xf numFmtId="193" fontId="6" fillId="0" borderId="0" xfId="42" applyNumberFormat="1" applyFont="1" applyFill="1" applyBorder="1" applyAlignment="1">
      <alignment horizontal="center"/>
    </xf>
    <xf numFmtId="193" fontId="6" fillId="0" borderId="14" xfId="42" applyNumberFormat="1" applyFont="1" applyFill="1" applyBorder="1" applyAlignment="1">
      <alignment horizontal="center"/>
    </xf>
    <xf numFmtId="0" fontId="5" fillId="0" borderId="0" xfId="60" applyFont="1" applyFill="1" applyBorder="1">
      <alignment/>
      <protection/>
    </xf>
    <xf numFmtId="0" fontId="6" fillId="0" borderId="0" xfId="60" applyFont="1" applyFill="1" applyBorder="1">
      <alignment/>
      <protection/>
    </xf>
    <xf numFmtId="186" fontId="6" fillId="0" borderId="0" xfId="42" applyNumberFormat="1" applyFont="1" applyFill="1" applyBorder="1" applyAlignment="1">
      <alignment horizontal="center"/>
    </xf>
    <xf numFmtId="0" fontId="12" fillId="0" borderId="0" xfId="60" applyFont="1" applyFill="1">
      <alignment/>
      <protection/>
    </xf>
    <xf numFmtId="0" fontId="13" fillId="0" borderId="0" xfId="60" applyFont="1" applyFill="1">
      <alignment/>
      <protection/>
    </xf>
    <xf numFmtId="0" fontId="6" fillId="0" borderId="0" xfId="60" applyFont="1" applyFill="1" applyBorder="1">
      <alignment/>
      <protection/>
    </xf>
    <xf numFmtId="193" fontId="13" fillId="0" borderId="0" xfId="42" applyNumberFormat="1" applyFont="1" applyFill="1" applyAlignment="1">
      <alignment/>
    </xf>
    <xf numFmtId="193" fontId="13" fillId="0" borderId="14" xfId="42" applyNumberFormat="1" applyFont="1" applyFill="1" applyBorder="1" applyAlignment="1">
      <alignment/>
    </xf>
    <xf numFmtId="193" fontId="13" fillId="0" borderId="0" xfId="42" applyNumberFormat="1" applyFont="1" applyFill="1" applyBorder="1" applyAlignment="1">
      <alignment/>
    </xf>
    <xf numFmtId="0" fontId="6" fillId="0" borderId="0" xfId="60" applyFont="1" applyFill="1">
      <alignment/>
      <protection/>
    </xf>
    <xf numFmtId="186" fontId="6" fillId="0" borderId="0" xfId="60" applyNumberFormat="1" applyFont="1" applyFill="1" applyAlignment="1">
      <alignment horizontal="center"/>
      <protection/>
    </xf>
    <xf numFmtId="186" fontId="6" fillId="0" borderId="0" xfId="60" applyNumberFormat="1" applyFont="1" applyFill="1" applyBorder="1" applyAlignment="1">
      <alignment horizontal="center"/>
      <protection/>
    </xf>
    <xf numFmtId="0" fontId="5" fillId="0" borderId="0" xfId="60" applyFont="1" applyFill="1" applyBorder="1">
      <alignment/>
      <protection/>
    </xf>
    <xf numFmtId="0" fontId="6" fillId="0" borderId="0" xfId="60" applyFont="1" applyFill="1" applyBorder="1" applyAlignment="1">
      <alignment horizontal="center"/>
      <protection/>
    </xf>
    <xf numFmtId="186" fontId="6" fillId="0" borderId="0" xfId="60" applyNumberFormat="1" applyFont="1" applyFill="1">
      <alignment/>
      <protection/>
    </xf>
    <xf numFmtId="186" fontId="5" fillId="0" borderId="0" xfId="60" applyNumberFormat="1" applyFont="1" applyFill="1" applyBorder="1" applyAlignment="1">
      <alignment horizontal="center"/>
      <protection/>
    </xf>
    <xf numFmtId="186" fontId="6" fillId="0" borderId="0" xfId="42" applyNumberFormat="1" applyFont="1" applyFill="1" applyBorder="1" applyAlignment="1" applyProtection="1">
      <alignment/>
      <protection/>
    </xf>
    <xf numFmtId="0" fontId="6" fillId="0" borderId="0" xfId="60" applyFont="1" applyFill="1" applyAlignment="1">
      <alignment horizontal="center"/>
      <protection/>
    </xf>
    <xf numFmtId="0" fontId="6" fillId="0" borderId="0" xfId="60" applyFont="1" applyFill="1" applyBorder="1" applyAlignment="1">
      <alignment horizontal="center"/>
      <protection/>
    </xf>
    <xf numFmtId="0" fontId="5" fillId="0" borderId="0" xfId="58" applyFont="1" applyBorder="1" applyAlignment="1">
      <alignment horizontal="left"/>
      <protection/>
    </xf>
    <xf numFmtId="186" fontId="5" fillId="0" borderId="0" xfId="44" applyNumberFormat="1" applyFont="1" applyBorder="1" applyAlignment="1">
      <alignment horizontal="left"/>
    </xf>
    <xf numFmtId="0" fontId="5" fillId="0" borderId="0" xfId="58" applyFont="1" applyBorder="1">
      <alignment/>
      <protection/>
    </xf>
    <xf numFmtId="186" fontId="6" fillId="0" borderId="0" xfId="44" applyNumberFormat="1" applyFont="1" applyAlignment="1">
      <alignment/>
    </xf>
    <xf numFmtId="189" fontId="6" fillId="0" borderId="0" xfId="58" applyNumberFormat="1" applyFont="1" applyBorder="1">
      <alignment/>
      <protection/>
    </xf>
    <xf numFmtId="189" fontId="6" fillId="0" borderId="0" xfId="58" applyNumberFormat="1" applyFont="1">
      <alignment/>
      <protection/>
    </xf>
    <xf numFmtId="186" fontId="6" fillId="0" borderId="0" xfId="44" applyNumberFormat="1" applyFont="1" applyBorder="1" applyAlignment="1">
      <alignment/>
    </xf>
    <xf numFmtId="186" fontId="6" fillId="0" borderId="0" xfId="58" applyNumberFormat="1" applyFont="1">
      <alignment/>
      <protection/>
    </xf>
    <xf numFmtId="43" fontId="6" fillId="0" borderId="0" xfId="42" applyFont="1" applyAlignment="1">
      <alignment/>
    </xf>
    <xf numFmtId="189" fontId="6" fillId="0" borderId="15" xfId="58" applyNumberFormat="1" applyFont="1" applyBorder="1">
      <alignment/>
      <protection/>
    </xf>
    <xf numFmtId="0" fontId="6" fillId="0" borderId="0" xfId="58" applyFont="1" applyBorder="1">
      <alignment/>
      <protection/>
    </xf>
    <xf numFmtId="193" fontId="6" fillId="0" borderId="0" xfId="42" applyNumberFormat="1" applyFont="1" applyBorder="1" applyAlignment="1">
      <alignment/>
    </xf>
    <xf numFmtId="189" fontId="6" fillId="0" borderId="16" xfId="58" applyNumberFormat="1" applyFont="1" applyBorder="1">
      <alignment/>
      <protection/>
    </xf>
    <xf numFmtId="43" fontId="6" fillId="0" borderId="16" xfId="42" applyFont="1" applyBorder="1" applyAlignment="1">
      <alignment/>
    </xf>
    <xf numFmtId="0" fontId="14" fillId="0" borderId="0" xfId="60" applyFont="1" applyFill="1">
      <alignment/>
      <protection/>
    </xf>
    <xf numFmtId="0" fontId="14" fillId="0" borderId="0" xfId="60" applyFont="1" applyFill="1" applyAlignment="1">
      <alignment horizontal="center"/>
      <protection/>
    </xf>
    <xf numFmtId="0" fontId="14" fillId="0" borderId="0" xfId="60" applyFont="1" applyFill="1" applyBorder="1" applyAlignment="1">
      <alignment horizontal="center"/>
      <protection/>
    </xf>
    <xf numFmtId="49" fontId="5" fillId="0" borderId="0" xfId="58" applyNumberFormat="1" applyFont="1" applyBorder="1" applyAlignment="1">
      <alignment/>
      <protection/>
    </xf>
    <xf numFmtId="186" fontId="6" fillId="0" borderId="14" xfId="44" applyNumberFormat="1" applyFont="1" applyFill="1" applyBorder="1" applyAlignment="1" applyProtection="1">
      <alignment/>
      <protection/>
    </xf>
    <xf numFmtId="186" fontId="6" fillId="0" borderId="0" xfId="58" applyNumberFormat="1" applyFont="1">
      <alignment/>
      <protection/>
    </xf>
    <xf numFmtId="186" fontId="6" fillId="0" borderId="0" xfId="44" applyNumberFormat="1" applyFont="1" applyFill="1" applyBorder="1" applyAlignment="1" applyProtection="1">
      <alignment/>
      <protection/>
    </xf>
    <xf numFmtId="0" fontId="6" fillId="0" borderId="0" xfId="58" applyFont="1" applyBorder="1">
      <alignment/>
      <protection/>
    </xf>
    <xf numFmtId="0" fontId="5" fillId="0" borderId="0" xfId="58" applyFont="1" applyAlignment="1">
      <alignment horizontal="right"/>
      <protection/>
    </xf>
    <xf numFmtId="0" fontId="5" fillId="0" borderId="0" xfId="58" applyFont="1" applyAlignment="1">
      <alignment horizontal="right"/>
      <protection/>
    </xf>
    <xf numFmtId="0" fontId="5" fillId="0" borderId="0" xfId="58" applyFont="1" applyAlignment="1">
      <alignment horizontal="right"/>
      <protection/>
    </xf>
    <xf numFmtId="0" fontId="5" fillId="0" borderId="10" xfId="58" applyFont="1" applyBorder="1" applyAlignment="1">
      <alignment horizontal="right"/>
      <protection/>
    </xf>
    <xf numFmtId="0" fontId="5" fillId="0" borderId="0" xfId="58" applyFont="1" applyFill="1" applyAlignment="1">
      <alignment horizontal="right"/>
      <protection/>
    </xf>
    <xf numFmtId="186" fontId="6" fillId="0" borderId="0" xfId="44" applyNumberFormat="1" applyFont="1" applyFill="1" applyBorder="1" applyAlignment="1" applyProtection="1">
      <alignment horizontal="right"/>
      <protection/>
    </xf>
    <xf numFmtId="0" fontId="0" fillId="0" borderId="0" xfId="0" applyAlignment="1">
      <alignment vertical="top" wrapText="1"/>
    </xf>
    <xf numFmtId="186" fontId="6" fillId="0" borderId="17" xfId="42" applyNumberFormat="1" applyFont="1" applyFill="1" applyBorder="1" applyAlignment="1" applyProtection="1">
      <alignment horizontal="center"/>
      <protection/>
    </xf>
    <xf numFmtId="186" fontId="6" fillId="0" borderId="18" xfId="42" applyNumberFormat="1" applyFont="1" applyFill="1" applyBorder="1" applyAlignment="1" applyProtection="1">
      <alignment horizontal="center"/>
      <protection/>
    </xf>
    <xf numFmtId="186" fontId="6" fillId="0" borderId="19" xfId="42" applyNumberFormat="1" applyFont="1" applyFill="1" applyBorder="1" applyAlignment="1" applyProtection="1">
      <alignment horizontal="center"/>
      <protection/>
    </xf>
    <xf numFmtId="0" fontId="5" fillId="0" borderId="0" xfId="58" applyFont="1" applyFill="1" applyBorder="1" applyAlignment="1">
      <alignment horizontal="right"/>
      <protection/>
    </xf>
    <xf numFmtId="0" fontId="5" fillId="0" borderId="10" xfId="58" applyFont="1" applyFill="1" applyBorder="1" applyAlignment="1">
      <alignment horizontal="right"/>
      <protection/>
    </xf>
    <xf numFmtId="0" fontId="5" fillId="0" borderId="0" xfId="58" applyFont="1" applyFill="1" applyBorder="1" applyAlignment="1">
      <alignment horizontal="right"/>
      <protection/>
    </xf>
    <xf numFmtId="0" fontId="5" fillId="0" borderId="0" xfId="60" applyFont="1" applyFill="1" applyBorder="1" applyAlignment="1">
      <alignment horizontal="right"/>
      <protection/>
    </xf>
    <xf numFmtId="186" fontId="5" fillId="0" borderId="0" xfId="44" applyNumberFormat="1" applyFont="1" applyAlignment="1">
      <alignment horizontal="right"/>
    </xf>
    <xf numFmtId="186" fontId="5" fillId="0" borderId="10" xfId="44" applyNumberFormat="1" applyFont="1" applyBorder="1" applyAlignment="1">
      <alignment horizontal="right"/>
    </xf>
    <xf numFmtId="0" fontId="5" fillId="0" borderId="0" xfId="58" applyFont="1" applyAlignment="1">
      <alignment horizontal="right" wrapText="1"/>
      <protection/>
    </xf>
    <xf numFmtId="188" fontId="5" fillId="0" borderId="10" xfId="58" applyNumberFormat="1" applyFont="1" applyBorder="1" applyAlignment="1" quotePrefix="1">
      <alignment horizontal="right"/>
      <protection/>
    </xf>
    <xf numFmtId="187" fontId="5" fillId="0" borderId="10" xfId="58" applyNumberFormat="1" applyFont="1" applyBorder="1" applyAlignment="1">
      <alignment horizontal="right"/>
      <protection/>
    </xf>
    <xf numFmtId="0" fontId="5" fillId="0" borderId="0" xfId="58" applyFont="1" applyBorder="1" applyAlignment="1">
      <alignment horizontal="right"/>
      <protection/>
    </xf>
    <xf numFmtId="0" fontId="5" fillId="0" borderId="0" xfId="58" applyFont="1" applyBorder="1" applyAlignment="1">
      <alignment horizontal="right"/>
      <protection/>
    </xf>
    <xf numFmtId="0" fontId="5" fillId="0" borderId="0" xfId="58" applyFont="1" applyAlignment="1">
      <alignment horizontal="left"/>
      <protection/>
    </xf>
    <xf numFmtId="0" fontId="5" fillId="0" borderId="0" xfId="58" applyFont="1">
      <alignment/>
      <protection/>
    </xf>
    <xf numFmtId="0" fontId="5" fillId="0" borderId="10" xfId="58" applyFont="1" applyBorder="1" applyAlignment="1">
      <alignment horizontal="center"/>
      <protection/>
    </xf>
    <xf numFmtId="0" fontId="5" fillId="0" borderId="10" xfId="58" applyFont="1" applyBorder="1" applyAlignment="1">
      <alignment horizontal="right"/>
      <protection/>
    </xf>
    <xf numFmtId="186" fontId="6" fillId="0" borderId="14"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5" fillId="0" borderId="14" xfId="58" applyFont="1" applyBorder="1" applyAlignment="1">
      <alignment horizontal="right"/>
      <protection/>
    </xf>
    <xf numFmtId="0" fontId="6" fillId="34" borderId="0" xfId="58" applyFont="1" applyFill="1">
      <alignment/>
      <protection/>
    </xf>
    <xf numFmtId="193" fontId="6" fillId="0" borderId="0" xfId="58" applyNumberFormat="1" applyFont="1">
      <alignment/>
      <protection/>
    </xf>
    <xf numFmtId="4" fontId="6" fillId="0" borderId="0" xfId="58" applyNumberFormat="1" applyFont="1">
      <alignment/>
      <protection/>
    </xf>
    <xf numFmtId="4" fontId="6" fillId="0" borderId="0" xfId="58" applyNumberFormat="1" applyFont="1" applyAlignment="1">
      <alignment horizontal="left"/>
      <protection/>
    </xf>
    <xf numFmtId="37" fontId="6" fillId="0" borderId="0" xfId="58" applyNumberFormat="1" applyFont="1">
      <alignment/>
      <protection/>
    </xf>
    <xf numFmtId="43" fontId="6" fillId="0" borderId="14" xfId="42" applyFont="1" applyFill="1" applyBorder="1" applyAlignment="1">
      <alignment/>
    </xf>
    <xf numFmtId="0" fontId="0" fillId="0" borderId="0" xfId="0" applyAlignment="1">
      <alignment/>
    </xf>
    <xf numFmtId="4" fontId="6" fillId="0" borderId="0"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0" xfId="44" applyNumberFormat="1" applyFont="1" applyFill="1" applyBorder="1" applyAlignment="1" applyProtection="1">
      <alignment/>
      <protection/>
    </xf>
    <xf numFmtId="37" fontId="6" fillId="0" borderId="14"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8" xfId="44" applyNumberFormat="1" applyFont="1" applyFill="1" applyBorder="1" applyAlignment="1" applyProtection="1">
      <alignment/>
      <protection/>
    </xf>
    <xf numFmtId="43" fontId="6" fillId="0" borderId="0" xfId="42" applyFont="1" applyFill="1" applyBorder="1" applyAlignment="1" applyProtection="1">
      <alignment horizontal="center"/>
      <protection/>
    </xf>
    <xf numFmtId="39" fontId="5" fillId="0" borderId="10" xfId="58" applyNumberFormat="1" applyFont="1" applyBorder="1" applyAlignment="1">
      <alignment horizontal="right"/>
      <protection/>
    </xf>
    <xf numFmtId="4" fontId="5" fillId="0" borderId="0" xfId="58" applyNumberFormat="1" applyFont="1" applyAlignment="1">
      <alignment horizontal="center"/>
      <protection/>
    </xf>
    <xf numFmtId="4" fontId="5" fillId="0" borderId="0" xfId="60" applyNumberFormat="1" applyFont="1" applyAlignment="1">
      <alignment horizontal="center"/>
      <protection/>
    </xf>
    <xf numFmtId="4" fontId="5" fillId="0" borderId="0" xfId="58" applyNumberFormat="1" applyFont="1" applyAlignment="1">
      <alignment horizontal="right"/>
      <protection/>
    </xf>
    <xf numFmtId="4" fontId="5" fillId="0" borderId="14" xfId="58" applyNumberFormat="1" applyFont="1" applyBorder="1" applyAlignment="1">
      <alignment horizontal="right"/>
      <protection/>
    </xf>
    <xf numFmtId="4" fontId="6" fillId="0" borderId="0" xfId="58" applyNumberFormat="1" applyFont="1" applyAlignment="1">
      <alignment horizontal="right"/>
      <protection/>
    </xf>
    <xf numFmtId="4" fontId="6" fillId="0" borderId="0" xfId="44" applyNumberFormat="1" applyFont="1" applyFill="1" applyBorder="1" applyAlignment="1" applyProtection="1">
      <alignment horizontal="right"/>
      <protection/>
    </xf>
    <xf numFmtId="4" fontId="6" fillId="0" borderId="14" xfId="44" applyNumberFormat="1" applyFont="1" applyFill="1" applyBorder="1" applyAlignment="1" applyProtection="1">
      <alignment horizontal="right"/>
      <protection/>
    </xf>
    <xf numFmtId="4" fontId="6" fillId="0" borderId="14" xfId="58" applyNumberFormat="1" applyFont="1" applyBorder="1" applyAlignment="1">
      <alignment horizontal="right"/>
      <protection/>
    </xf>
    <xf numFmtId="4" fontId="6" fillId="0" borderId="11" xfId="44" applyNumberFormat="1" applyFont="1" applyFill="1" applyBorder="1" applyAlignment="1" applyProtection="1">
      <alignment/>
      <protection/>
    </xf>
    <xf numFmtId="4" fontId="6" fillId="0" borderId="0" xfId="58" applyNumberFormat="1" applyFont="1" applyBorder="1" applyAlignment="1">
      <alignment horizontal="right"/>
      <protection/>
    </xf>
    <xf numFmtId="39" fontId="5" fillId="0" borderId="0" xfId="58" applyNumberFormat="1" applyFont="1" applyAlignment="1">
      <alignment horizontal="left"/>
      <protection/>
    </xf>
    <xf numFmtId="39" fontId="6" fillId="0" borderId="0" xfId="58" applyNumberFormat="1" applyFont="1">
      <alignment/>
      <protection/>
    </xf>
    <xf numFmtId="39" fontId="5" fillId="0" borderId="0" xfId="60" applyNumberFormat="1" applyFont="1" applyAlignment="1">
      <alignment horizontal="right"/>
      <protection/>
    </xf>
    <xf numFmtId="39" fontId="5" fillId="0" borderId="0" xfId="58" applyNumberFormat="1" applyFont="1" applyAlignment="1">
      <alignment horizontal="right"/>
      <protection/>
    </xf>
    <xf numFmtId="39" fontId="6" fillId="0" borderId="0" xfId="58" applyNumberFormat="1" applyFont="1" applyAlignment="1">
      <alignment horizontal="center"/>
      <protection/>
    </xf>
    <xf numFmtId="39" fontId="6" fillId="0" borderId="0" xfId="44" applyNumberFormat="1" applyFont="1" applyFill="1" applyBorder="1" applyAlignment="1" applyProtection="1">
      <alignment horizontal="right"/>
      <protection/>
    </xf>
    <xf numFmtId="39" fontId="6" fillId="0" borderId="14" xfId="44" applyNumberFormat="1" applyFont="1" applyFill="1" applyBorder="1" applyAlignment="1" applyProtection="1">
      <alignment horizontal="right"/>
      <protection/>
    </xf>
    <xf numFmtId="39" fontId="6" fillId="0" borderId="0" xfId="44" applyNumberFormat="1" applyFont="1" applyFill="1" applyBorder="1" applyAlignment="1" applyProtection="1">
      <alignment/>
      <protection/>
    </xf>
    <xf numFmtId="39" fontId="5" fillId="0" borderId="0" xfId="44" applyNumberFormat="1" applyFont="1" applyFill="1" applyBorder="1" applyAlignment="1" applyProtection="1">
      <alignment horizontal="right"/>
      <protection/>
    </xf>
    <xf numFmtId="39" fontId="6" fillId="0" borderId="11" xfId="44" applyNumberFormat="1" applyFont="1" applyFill="1" applyBorder="1" applyAlignment="1" applyProtection="1">
      <alignment/>
      <protection/>
    </xf>
    <xf numFmtId="39" fontId="6" fillId="0" borderId="0" xfId="58" applyNumberFormat="1" applyFont="1" applyBorder="1" applyAlignment="1">
      <alignment horizontal="right"/>
      <protection/>
    </xf>
    <xf numFmtId="37" fontId="5" fillId="0" borderId="0" xfId="58" applyNumberFormat="1" applyFont="1" applyAlignment="1">
      <alignment horizontal="lef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Alignment="1">
      <alignment horizontal="center"/>
      <protection/>
    </xf>
    <xf numFmtId="37" fontId="6" fillId="0" borderId="0" xfId="44" applyNumberFormat="1" applyFont="1" applyFill="1" applyBorder="1" applyAlignment="1" applyProtection="1">
      <alignment horizontal="right"/>
      <protection/>
    </xf>
    <xf numFmtId="37" fontId="5" fillId="0" borderId="0" xfId="58" applyNumberFormat="1" applyFont="1">
      <alignment/>
      <protection/>
    </xf>
    <xf numFmtId="37" fontId="5" fillId="0" borderId="0" xfId="58" applyNumberFormat="1" applyFont="1" applyFill="1" applyAlignment="1">
      <alignment horizontal="left"/>
      <protection/>
    </xf>
    <xf numFmtId="37" fontId="5" fillId="0" borderId="0" xfId="58" applyNumberFormat="1" applyFont="1" applyAlignment="1">
      <alignment horizontal="center"/>
      <protection/>
    </xf>
    <xf numFmtId="37" fontId="7" fillId="0" borderId="0" xfId="58" applyNumberFormat="1" applyFont="1" applyFill="1" applyAlignment="1">
      <alignment horizontal="right"/>
      <protection/>
    </xf>
    <xf numFmtId="37" fontId="5" fillId="0" borderId="0" xfId="58" applyNumberFormat="1" applyFont="1" applyFill="1" applyAlignment="1">
      <alignment horizontal="right"/>
      <protection/>
    </xf>
    <xf numFmtId="37" fontId="6" fillId="0" borderId="0" xfId="58" applyNumberFormat="1" applyFont="1" applyFill="1" applyAlignment="1">
      <alignment horizontal="right"/>
      <protection/>
    </xf>
    <xf numFmtId="37" fontId="6" fillId="0" borderId="10" xfId="44" applyNumberFormat="1" applyFont="1" applyFill="1" applyBorder="1" applyAlignment="1" applyProtection="1">
      <alignment horizontal="right"/>
      <protection/>
    </xf>
    <xf numFmtId="37" fontId="6" fillId="0" borderId="14" xfId="44" applyNumberFormat="1" applyFont="1" applyFill="1" applyBorder="1" applyAlignment="1" applyProtection="1">
      <alignment horizontal="right"/>
      <protection/>
    </xf>
    <xf numFmtId="37" fontId="6" fillId="0" borderId="0" xfId="44" applyNumberFormat="1" applyFont="1" applyFill="1" applyBorder="1" applyAlignment="1" applyProtection="1">
      <alignment horizontal="right"/>
      <protection/>
    </xf>
    <xf numFmtId="37" fontId="6" fillId="0" borderId="18" xfId="44" applyNumberFormat="1" applyFont="1" applyFill="1" applyBorder="1" applyAlignment="1" applyProtection="1">
      <alignment horizontal="right"/>
      <protection/>
    </xf>
    <xf numFmtId="37" fontId="6" fillId="0" borderId="0" xfId="58" applyNumberFormat="1" applyFont="1" applyFill="1">
      <alignment/>
      <protection/>
    </xf>
    <xf numFmtId="39" fontId="6" fillId="0" borderId="0" xfId="58" applyNumberFormat="1" applyFont="1" applyFill="1">
      <alignment/>
      <protection/>
    </xf>
    <xf numFmtId="186" fontId="6" fillId="34" borderId="0" xfId="44" applyNumberFormat="1" applyFont="1" applyFill="1" applyBorder="1" applyAlignment="1" applyProtection="1">
      <alignment/>
      <protection/>
    </xf>
    <xf numFmtId="0" fontId="6" fillId="34" borderId="0" xfId="58" applyFont="1" applyFill="1" applyAlignment="1">
      <alignment horizontal="center"/>
      <protection/>
    </xf>
    <xf numFmtId="43" fontId="6" fillId="34" borderId="0" xfId="42" applyFont="1" applyFill="1" applyAlignment="1">
      <alignment horizontal="center"/>
    </xf>
    <xf numFmtId="186" fontId="6" fillId="34" borderId="0" xfId="44" applyNumberFormat="1" applyFont="1" applyFill="1" applyBorder="1" applyAlignment="1" applyProtection="1">
      <alignment/>
      <protection/>
    </xf>
    <xf numFmtId="41" fontId="6" fillId="0" borderId="0" xfId="42" applyNumberFormat="1" applyFont="1" applyFill="1" applyBorder="1" applyAlignment="1">
      <alignment/>
    </xf>
    <xf numFmtId="0" fontId="5" fillId="0" borderId="0" xfId="58" applyFont="1" applyFill="1">
      <alignment/>
      <protection/>
    </xf>
    <xf numFmtId="37" fontId="6" fillId="0" borderId="0" xfId="58" applyNumberFormat="1" applyFont="1" applyFill="1" applyBorder="1">
      <alignment/>
      <protection/>
    </xf>
    <xf numFmtId="4" fontId="5" fillId="0" borderId="0" xfId="58" applyNumberFormat="1" applyFont="1" applyFill="1" applyAlignment="1">
      <alignment horizontal="left"/>
      <protection/>
    </xf>
    <xf numFmtId="4" fontId="5" fillId="0" borderId="0" xfId="58" applyNumberFormat="1" applyFont="1" applyAlignment="1">
      <alignment horizontal="center"/>
      <protection/>
    </xf>
    <xf numFmtId="4" fontId="7" fillId="0" borderId="0" xfId="58" applyNumberFormat="1" applyFont="1" applyFill="1" applyAlignment="1">
      <alignment horizontal="right"/>
      <protection/>
    </xf>
    <xf numFmtId="4" fontId="5" fillId="0" borderId="10" xfId="58" applyNumberFormat="1" applyFont="1" applyBorder="1" applyAlignment="1">
      <alignment horizontal="right"/>
      <protection/>
    </xf>
    <xf numFmtId="4" fontId="5" fillId="0" borderId="0" xfId="58" applyNumberFormat="1" applyFont="1" applyFill="1" applyAlignment="1">
      <alignment horizontal="right"/>
      <protection/>
    </xf>
    <xf numFmtId="4" fontId="6" fillId="0" borderId="0" xfId="58" applyNumberFormat="1" applyFont="1" applyFill="1" applyAlignment="1">
      <alignment horizontal="right"/>
      <protection/>
    </xf>
    <xf numFmtId="4" fontId="6" fillId="0" borderId="10" xfId="44" applyNumberFormat="1" applyFont="1" applyFill="1" applyBorder="1" applyAlignment="1" applyProtection="1">
      <alignment horizontal="right"/>
      <protection/>
    </xf>
    <xf numFmtId="4" fontId="6" fillId="0" borderId="11" xfId="44" applyNumberFormat="1" applyFont="1" applyFill="1" applyBorder="1" applyAlignment="1" applyProtection="1">
      <alignment horizontal="right"/>
      <protection/>
    </xf>
    <xf numFmtId="4" fontId="6" fillId="0" borderId="0" xfId="58" applyNumberFormat="1" applyFont="1" applyFill="1">
      <alignment/>
      <protection/>
    </xf>
    <xf numFmtId="39" fontId="6" fillId="0" borderId="14" xfId="44" applyNumberFormat="1" applyFont="1" applyFill="1" applyBorder="1" applyAlignment="1" applyProtection="1">
      <alignment/>
      <protection/>
    </xf>
    <xf numFmtId="37" fontId="1" fillId="0" borderId="0" xfId="60" applyNumberFormat="1" applyAlignment="1">
      <alignment horizontal="right"/>
      <protection/>
    </xf>
    <xf numFmtId="37" fontId="5" fillId="0" borderId="0" xfId="58" applyNumberFormat="1" applyFont="1" applyAlignment="1">
      <alignment horizontal="right"/>
      <protection/>
    </xf>
    <xf numFmtId="2" fontId="6" fillId="0" borderId="0" xfId="58" applyNumberFormat="1" applyFont="1">
      <alignment/>
      <protection/>
    </xf>
    <xf numFmtId="186" fontId="6" fillId="0" borderId="0" xfId="60" applyNumberFormat="1" applyFont="1" applyFill="1" applyBorder="1" applyAlignment="1">
      <alignment horizontal="center"/>
      <protection/>
    </xf>
    <xf numFmtId="186" fontId="6" fillId="0" borderId="0" xfId="60" applyNumberFormat="1" applyFont="1" applyFill="1" applyAlignment="1">
      <alignment horizontal="center"/>
      <protection/>
    </xf>
    <xf numFmtId="43" fontId="6" fillId="0" borderId="0" xfId="42" applyFont="1" applyFill="1" applyAlignment="1">
      <alignment/>
    </xf>
    <xf numFmtId="43" fontId="0" fillId="0" borderId="0" xfId="42" applyFont="1" applyAlignment="1">
      <alignment/>
    </xf>
    <xf numFmtId="193" fontId="6" fillId="0" borderId="0" xfId="42" applyNumberFormat="1" applyFont="1" applyFill="1" applyBorder="1" applyAlignment="1" applyProtection="1">
      <alignment horizontal="center"/>
      <protection/>
    </xf>
    <xf numFmtId="189" fontId="6" fillId="0" borderId="0" xfId="58" applyNumberFormat="1" applyFont="1" applyFill="1">
      <alignment/>
      <protection/>
    </xf>
    <xf numFmtId="39" fontId="6" fillId="0" borderId="0" xfId="58" applyNumberFormat="1" applyFont="1" applyFill="1" applyBorder="1">
      <alignment/>
      <protection/>
    </xf>
    <xf numFmtId="0" fontId="6" fillId="0" borderId="0" xfId="58" applyFont="1" applyFill="1">
      <alignment/>
      <protection/>
    </xf>
    <xf numFmtId="0" fontId="6" fillId="0" borderId="0" xfId="58" applyFont="1" applyFill="1">
      <alignment/>
      <protection/>
    </xf>
    <xf numFmtId="39" fontId="6" fillId="34" borderId="0" xfId="44" applyNumberFormat="1" applyFont="1" applyFill="1" applyBorder="1" applyAlignment="1" applyProtection="1">
      <alignment horizontal="right"/>
      <protection/>
    </xf>
    <xf numFmtId="185" fontId="6" fillId="34" borderId="0" xfId="44" applyNumberFormat="1" applyFont="1" applyFill="1" applyBorder="1" applyAlignment="1" applyProtection="1">
      <alignment horizontal="right"/>
      <protection/>
    </xf>
    <xf numFmtId="0" fontId="5" fillId="34" borderId="0" xfId="58" applyFont="1" applyFill="1" applyAlignment="1">
      <alignment horizontal="left"/>
      <protection/>
    </xf>
    <xf numFmtId="0" fontId="6" fillId="34" borderId="0" xfId="58" applyFont="1" applyFill="1" applyAlignment="1">
      <alignment horizontal="left"/>
      <protection/>
    </xf>
    <xf numFmtId="39" fontId="5" fillId="34" borderId="0" xfId="58" applyNumberFormat="1" applyFont="1" applyFill="1" applyAlignment="1">
      <alignment horizontal="left"/>
      <protection/>
    </xf>
    <xf numFmtId="186" fontId="0" fillId="0" borderId="0" xfId="0" applyNumberFormat="1" applyAlignment="1">
      <alignment vertical="top" wrapText="1"/>
    </xf>
    <xf numFmtId="39" fontId="6" fillId="0" borderId="0" xfId="58" applyNumberFormat="1" applyFont="1" applyAlignment="1">
      <alignment horizontal="right"/>
      <protection/>
    </xf>
    <xf numFmtId="39" fontId="6" fillId="0" borderId="14" xfId="58" applyNumberFormat="1" applyFont="1" applyBorder="1" applyAlignment="1">
      <alignment horizontal="right"/>
      <protection/>
    </xf>
    <xf numFmtId="41" fontId="6" fillId="0" borderId="0" xfId="58" applyNumberFormat="1" applyFont="1">
      <alignment/>
      <protection/>
    </xf>
    <xf numFmtId="49" fontId="5" fillId="0" borderId="0" xfId="58" applyNumberFormat="1" applyFont="1" applyFill="1" applyBorder="1" applyAlignment="1">
      <alignment/>
      <protection/>
    </xf>
    <xf numFmtId="3" fontId="6" fillId="0" borderId="16" xfId="58" applyNumberFormat="1" applyFont="1" applyBorder="1">
      <alignment/>
      <protection/>
    </xf>
    <xf numFmtId="186" fontId="6" fillId="0" borderId="0" xfId="58" applyNumberFormat="1" applyFont="1" applyFill="1">
      <alignment/>
      <protection/>
    </xf>
    <xf numFmtId="3" fontId="6" fillId="0" borderId="0" xfId="58" applyNumberFormat="1" applyFont="1">
      <alignment/>
      <protection/>
    </xf>
    <xf numFmtId="4" fontId="6" fillId="0" borderId="0" xfId="44" applyNumberFormat="1" applyFont="1" applyAlignment="1">
      <alignment/>
    </xf>
    <xf numFmtId="0" fontId="6" fillId="0" borderId="0" xfId="58" applyFont="1" applyAlignment="1">
      <alignment horizontal="left"/>
      <protection/>
    </xf>
    <xf numFmtId="0" fontId="6" fillId="0" borderId="0" xfId="59" applyFont="1" applyFill="1" applyAlignment="1">
      <alignment vertical="top" wrapText="1"/>
      <protection/>
    </xf>
    <xf numFmtId="0" fontId="0" fillId="0" borderId="0" xfId="0" applyFont="1" applyAlignment="1">
      <alignment vertical="top" wrapText="1"/>
    </xf>
    <xf numFmtId="37" fontId="5" fillId="0" borderId="0" xfId="58" applyNumberFormat="1" applyFont="1" applyAlignment="1">
      <alignment horizontal="center" wrapText="1"/>
      <protection/>
    </xf>
    <xf numFmtId="37" fontId="5" fillId="0" borderId="0" xfId="58" applyNumberFormat="1" applyFont="1" applyBorder="1" applyAlignment="1">
      <alignment horizontal="center"/>
      <protection/>
    </xf>
    <xf numFmtId="0" fontId="5" fillId="0" borderId="0" xfId="58" applyFont="1" applyAlignment="1">
      <alignment horizontal="center" wrapText="1"/>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58" applyFont="1" applyAlignment="1">
      <alignment wrapText="1"/>
      <protection/>
    </xf>
    <xf numFmtId="0" fontId="0" fillId="0" borderId="0" xfId="0" applyAlignment="1">
      <alignment wrapText="1"/>
    </xf>
    <xf numFmtId="0" fontId="6" fillId="0" borderId="0" xfId="58" applyFont="1" applyFill="1" applyAlignment="1">
      <alignment vertical="top" wrapText="1"/>
      <protection/>
    </xf>
    <xf numFmtId="0" fontId="0"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FS 3rd qtr(Sept - 200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FS 3rd qtr(Sept - 2004)" xfId="58"/>
    <cellStyle name="Normal_QuarterlyTemplate" xfId="59"/>
    <cellStyle name="Normal_Reports-31.3.0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5"/>
  <sheetViews>
    <sheetView zoomScaleSheetLayoutView="75" zoomScalePageLayoutView="0" workbookViewId="0" topLeftCell="A32">
      <selection activeCell="A1" sqref="A1:H54"/>
    </sheetView>
  </sheetViews>
  <sheetFormatPr defaultColWidth="8.00390625" defaultRowHeight="14.25"/>
  <cols>
    <col min="1" max="1" width="32.875" style="4" customWidth="1"/>
    <col min="2" max="2" width="6.50390625" style="11" customWidth="1"/>
    <col min="3" max="3" width="2.50390625" style="11" customWidth="1"/>
    <col min="4" max="4" width="20.875" style="125" customWidth="1"/>
    <col min="5" max="5" width="2.00390625" style="125" customWidth="1"/>
    <col min="6" max="6" width="2.00390625" style="4" customWidth="1"/>
    <col min="7" max="7" width="21.125" style="172" customWidth="1"/>
    <col min="8" max="8" width="22.125" style="4" customWidth="1"/>
    <col min="9" max="9" width="8.125" style="4" bestFit="1" customWidth="1"/>
    <col min="10" max="16384" width="8.00390625" style="4" customWidth="1"/>
  </cols>
  <sheetData>
    <row r="1" spans="1:8" ht="15.75">
      <c r="A1" s="1" t="s">
        <v>145</v>
      </c>
      <c r="B1" s="2"/>
      <c r="C1" s="3"/>
      <c r="D1" s="157"/>
      <c r="E1" s="157"/>
      <c r="F1" s="3"/>
      <c r="G1" s="163"/>
      <c r="H1" s="3"/>
    </row>
    <row r="2" spans="1:8" ht="15.75">
      <c r="A2" s="3" t="s">
        <v>0</v>
      </c>
      <c r="B2" s="3"/>
      <c r="C2" s="3"/>
      <c r="D2" s="157"/>
      <c r="E2" s="157"/>
      <c r="F2" s="3"/>
      <c r="G2" s="163"/>
      <c r="H2" s="3"/>
    </row>
    <row r="3" spans="1:8" ht="15.75">
      <c r="A3" s="3" t="s">
        <v>146</v>
      </c>
      <c r="B3" s="3"/>
      <c r="C3" s="3"/>
      <c r="D3" s="157"/>
      <c r="E3" s="157"/>
      <c r="F3" s="3"/>
      <c r="G3" s="163"/>
      <c r="H3" s="3"/>
    </row>
    <row r="4" spans="1:8" ht="15.75">
      <c r="A4" s="3"/>
      <c r="B4" s="3"/>
      <c r="C4" s="3"/>
      <c r="D4" s="157"/>
      <c r="E4" s="157"/>
      <c r="F4" s="3"/>
      <c r="G4" s="163"/>
      <c r="H4" s="3"/>
    </row>
    <row r="5" spans="1:8" ht="15.75">
      <c r="A5" s="217" t="s">
        <v>173</v>
      </c>
      <c r="B5" s="3"/>
      <c r="C5" s="3"/>
      <c r="D5" s="157"/>
      <c r="E5" s="157"/>
      <c r="F5" s="3"/>
      <c r="G5" s="163"/>
      <c r="H5" s="3"/>
    </row>
    <row r="6" spans="1:8" ht="15.75">
      <c r="A6" s="3"/>
      <c r="B6" s="3"/>
      <c r="C6" s="3"/>
      <c r="D6" s="157"/>
      <c r="E6" s="157"/>
      <c r="F6" s="3"/>
      <c r="G6" s="163"/>
      <c r="H6" s="3"/>
    </row>
    <row r="7" spans="1:8" ht="15.75">
      <c r="A7" s="3"/>
      <c r="B7" s="3"/>
      <c r="C7" s="3"/>
      <c r="D7" s="220"/>
      <c r="E7" s="220"/>
      <c r="F7" s="5"/>
      <c r="G7" s="222"/>
      <c r="H7" s="222"/>
    </row>
    <row r="8" spans="1:8" ht="15.75">
      <c r="A8" s="5"/>
      <c r="B8" s="2"/>
      <c r="C8" s="2"/>
      <c r="D8" s="221" t="s">
        <v>112</v>
      </c>
      <c r="E8" s="221"/>
      <c r="F8" s="88"/>
      <c r="G8" s="212" t="s">
        <v>113</v>
      </c>
      <c r="H8" s="212"/>
    </row>
    <row r="9" spans="1:8" ht="15.75">
      <c r="A9" s="5"/>
      <c r="B9" s="2"/>
      <c r="C9" s="2"/>
      <c r="D9" s="158"/>
      <c r="E9" s="191"/>
      <c r="F9" s="7"/>
      <c r="G9" s="164"/>
      <c r="H9" s="7"/>
    </row>
    <row r="10" spans="1:8" ht="15.75">
      <c r="A10" s="5"/>
      <c r="B10" s="2"/>
      <c r="C10" s="2"/>
      <c r="D10" s="158" t="s">
        <v>1</v>
      </c>
      <c r="E10" s="192"/>
      <c r="F10" s="5"/>
      <c r="G10" s="165" t="s">
        <v>1</v>
      </c>
      <c r="H10" s="8"/>
    </row>
    <row r="11" spans="1:8" ht="15.75">
      <c r="A11" s="5"/>
      <c r="B11" s="2"/>
      <c r="C11" s="2"/>
      <c r="D11" s="158" t="s">
        <v>2</v>
      </c>
      <c r="E11" s="192"/>
      <c r="F11" s="5"/>
      <c r="G11" s="165" t="s">
        <v>3</v>
      </c>
      <c r="H11" s="8"/>
    </row>
    <row r="12" spans="1:8" ht="15.75">
      <c r="A12" s="5"/>
      <c r="B12" s="9" t="s">
        <v>10</v>
      </c>
      <c r="C12" s="2"/>
      <c r="D12" s="159" t="s">
        <v>163</v>
      </c>
      <c r="E12" s="192"/>
      <c r="F12" s="5"/>
      <c r="G12" s="159" t="s">
        <v>163</v>
      </c>
      <c r="H12" s="5"/>
    </row>
    <row r="13" spans="1:8" ht="15.75">
      <c r="A13" s="5"/>
      <c r="B13" s="2"/>
      <c r="C13" s="2"/>
      <c r="D13" s="158" t="s">
        <v>4</v>
      </c>
      <c r="E13" s="164"/>
      <c r="F13" s="2"/>
      <c r="G13" s="166" t="s">
        <v>4</v>
      </c>
      <c r="H13" s="2"/>
    </row>
    <row r="14" spans="4:8" ht="15.75">
      <c r="D14" s="160"/>
      <c r="E14" s="160"/>
      <c r="F14" s="11"/>
      <c r="G14" s="167"/>
      <c r="H14" s="11"/>
    </row>
    <row r="15" spans="1:8" ht="15.75">
      <c r="A15" s="4" t="s">
        <v>81</v>
      </c>
      <c r="D15" s="129">
        <v>5501446.62</v>
      </c>
      <c r="E15" s="129"/>
      <c r="F15" s="12"/>
      <c r="G15" s="129">
        <v>20229963</v>
      </c>
      <c r="H15" s="12"/>
    </row>
    <row r="16" spans="4:8" ht="15.75">
      <c r="D16" s="129"/>
      <c r="E16" s="129"/>
      <c r="F16" s="12"/>
      <c r="G16" s="129"/>
      <c r="H16" s="12"/>
    </row>
    <row r="17" spans="1:8" ht="15.75">
      <c r="A17" s="4" t="s">
        <v>82</v>
      </c>
      <c r="D17" s="130">
        <v>-1964889.16</v>
      </c>
      <c r="E17" s="129"/>
      <c r="F17" s="12"/>
      <c r="G17" s="130">
        <v>-9455602</v>
      </c>
      <c r="H17" s="12"/>
    </row>
    <row r="18" spans="4:8" ht="15.75">
      <c r="D18" s="129"/>
      <c r="E18" s="129"/>
      <c r="F18" s="12"/>
      <c r="G18" s="161"/>
      <c r="H18" s="12"/>
    </row>
    <row r="19" spans="1:8" ht="15.75">
      <c r="A19" s="4" t="s">
        <v>83</v>
      </c>
      <c r="D19" s="129">
        <v>3536558</v>
      </c>
      <c r="E19" s="129"/>
      <c r="F19" s="12"/>
      <c r="G19" s="129">
        <f>+G15+G17</f>
        <v>10774361</v>
      </c>
      <c r="H19" s="12"/>
    </row>
    <row r="20" spans="4:8" ht="15.75">
      <c r="D20" s="129"/>
      <c r="E20" s="129"/>
      <c r="F20" s="12"/>
      <c r="G20" s="161"/>
      <c r="H20" s="12"/>
    </row>
    <row r="21" spans="1:8" ht="15.75">
      <c r="A21" s="4" t="s">
        <v>84</v>
      </c>
      <c r="D21" s="129">
        <v>110089.29</v>
      </c>
      <c r="E21" s="129"/>
      <c r="F21" s="12"/>
      <c r="G21" s="129">
        <v>257433</v>
      </c>
      <c r="H21" s="12"/>
    </row>
    <row r="22" spans="4:8" ht="15.75">
      <c r="D22" s="129"/>
      <c r="E22" s="129"/>
      <c r="F22" s="12"/>
      <c r="G22" s="129"/>
      <c r="H22" s="12"/>
    </row>
    <row r="23" spans="1:8" ht="15.75">
      <c r="A23" s="4" t="s">
        <v>85</v>
      </c>
      <c r="D23" s="129">
        <v>-787768.85</v>
      </c>
      <c r="E23" s="129"/>
      <c r="F23" s="12"/>
      <c r="G23" s="172">
        <f>-259773.49-271569.42-402876.24-787769.04</f>
        <v>-1721988.19</v>
      </c>
      <c r="H23" s="12"/>
    </row>
    <row r="24" spans="4:8" ht="15.75">
      <c r="D24" s="129"/>
      <c r="E24" s="129"/>
      <c r="F24" s="12"/>
      <c r="G24" s="129"/>
      <c r="H24" s="12"/>
    </row>
    <row r="25" spans="1:8" ht="15.75">
      <c r="A25" s="4" t="s">
        <v>86</v>
      </c>
      <c r="D25" s="129">
        <v>-1587916.92</v>
      </c>
      <c r="E25" s="129"/>
      <c r="F25" s="12"/>
      <c r="G25" s="129">
        <v>-3440308</v>
      </c>
      <c r="H25" s="12"/>
    </row>
    <row r="26" spans="4:8" ht="15.75">
      <c r="D26" s="129"/>
      <c r="E26" s="129"/>
      <c r="F26" s="12"/>
      <c r="G26" s="129"/>
      <c r="H26" s="12"/>
    </row>
    <row r="27" spans="1:8" ht="15.75">
      <c r="A27" s="4" t="s">
        <v>87</v>
      </c>
      <c r="D27" s="130">
        <v>-223688.51</v>
      </c>
      <c r="E27" s="129"/>
      <c r="F27" s="12"/>
      <c r="G27" s="130">
        <v>-912561</v>
      </c>
      <c r="H27" s="12"/>
    </row>
    <row r="28" spans="4:8" ht="15.75">
      <c r="D28" s="129"/>
      <c r="E28" s="129"/>
      <c r="F28" s="12"/>
      <c r="G28" s="161"/>
      <c r="H28" s="12"/>
    </row>
    <row r="29" spans="1:8" ht="15.75">
      <c r="A29" s="4" t="s">
        <v>88</v>
      </c>
      <c r="D29" s="129">
        <v>1047272</v>
      </c>
      <c r="E29" s="129"/>
      <c r="F29" s="12"/>
      <c r="G29" s="129">
        <f>SUM(G19:G27)</f>
        <v>4956936.8100000005</v>
      </c>
      <c r="H29" s="12"/>
    </row>
    <row r="30" spans="4:12" ht="15.75">
      <c r="D30" s="129"/>
      <c r="E30" s="129"/>
      <c r="F30" s="12"/>
      <c r="G30" s="161"/>
      <c r="H30" s="12"/>
      <c r="I30" s="6"/>
      <c r="J30" s="6"/>
      <c r="K30" s="6"/>
      <c r="L30" s="6"/>
    </row>
    <row r="31" spans="1:8" ht="15.75">
      <c r="A31" s="4" t="s">
        <v>89</v>
      </c>
      <c r="D31" s="129">
        <v>-2876.91</v>
      </c>
      <c r="E31" s="129"/>
      <c r="F31" s="12"/>
      <c r="G31" s="129">
        <f>-6427.9-3444.6-2876.59-2877.4</f>
        <v>-15626.49</v>
      </c>
      <c r="H31" s="12"/>
    </row>
    <row r="32" spans="4:8" ht="15.75">
      <c r="D32" s="130"/>
      <c r="E32" s="129"/>
      <c r="F32" s="12"/>
      <c r="G32" s="168"/>
      <c r="H32" s="12"/>
    </row>
    <row r="33" spans="1:8" ht="15.75">
      <c r="A33" s="4" t="s">
        <v>90</v>
      </c>
      <c r="D33" s="129">
        <f>+D29+D31</f>
        <v>1044395.09</v>
      </c>
      <c r="E33" s="129"/>
      <c r="F33" s="12"/>
      <c r="G33" s="129">
        <v>4941311</v>
      </c>
      <c r="H33" s="12"/>
    </row>
    <row r="34" spans="4:8" ht="15.75">
      <c r="D34" s="129"/>
      <c r="E34" s="129"/>
      <c r="F34" s="12"/>
      <c r="G34" s="161"/>
      <c r="H34" s="12"/>
    </row>
    <row r="35" spans="1:8" ht="15.75">
      <c r="A35" s="4" t="s">
        <v>91</v>
      </c>
      <c r="D35" s="129">
        <v>-354093.81</v>
      </c>
      <c r="E35" s="129"/>
      <c r="F35" s="12"/>
      <c r="G35" s="129">
        <f>-210369.43-420352.04-252090.72-354093.53</f>
        <v>-1236905.72</v>
      </c>
      <c r="H35" s="12"/>
    </row>
    <row r="36" spans="4:8" ht="15.75">
      <c r="D36" s="130"/>
      <c r="E36" s="129"/>
      <c r="F36" s="12"/>
      <c r="G36" s="168"/>
      <c r="H36" s="12"/>
    </row>
    <row r="37" spans="1:8" ht="15.75">
      <c r="A37" s="4" t="s">
        <v>92</v>
      </c>
      <c r="D37" s="129">
        <f>SUM(D33:D36)</f>
        <v>690301.28</v>
      </c>
      <c r="E37" s="129"/>
      <c r="F37" s="12"/>
      <c r="G37" s="129">
        <f>SUM(G33:G36)</f>
        <v>3704405.2800000003</v>
      </c>
      <c r="H37" s="12"/>
    </row>
    <row r="38" spans="4:8" ht="15.75">
      <c r="D38" s="129"/>
      <c r="E38" s="129"/>
      <c r="F38" s="12"/>
      <c r="G38" s="161"/>
      <c r="H38" s="12"/>
    </row>
    <row r="39" spans="1:8" ht="15.75">
      <c r="A39" s="4" t="s">
        <v>93</v>
      </c>
      <c r="D39" s="129">
        <v>0</v>
      </c>
      <c r="E39" s="129"/>
      <c r="F39" s="12"/>
      <c r="G39" s="161">
        <f>+D39</f>
        <v>0</v>
      </c>
      <c r="H39" s="12"/>
    </row>
    <row r="40" spans="4:8" ht="15.75">
      <c r="D40" s="131"/>
      <c r="E40" s="129"/>
      <c r="F40" s="12"/>
      <c r="G40" s="169"/>
      <c r="H40" s="12"/>
    </row>
    <row r="41" spans="1:8" ht="15.75">
      <c r="A41" s="4" t="s">
        <v>94</v>
      </c>
      <c r="D41" s="132">
        <f>SUM(D37:D39)</f>
        <v>690301.28</v>
      </c>
      <c r="E41" s="129"/>
      <c r="F41" s="12"/>
      <c r="G41" s="170">
        <f>SUM(G37:G39)</f>
        <v>3704405.2800000003</v>
      </c>
      <c r="H41" s="12"/>
    </row>
    <row r="42" spans="4:8" ht="15.75">
      <c r="D42" s="131"/>
      <c r="E42" s="129"/>
      <c r="F42" s="12"/>
      <c r="G42" s="169"/>
      <c r="H42" s="12"/>
    </row>
    <row r="43" spans="1:8" ht="19.5" customHeight="1" thickBot="1">
      <c r="A43" s="4" t="s">
        <v>95</v>
      </c>
      <c r="D43" s="133">
        <f>SUM(D41:D41)</f>
        <v>690301.28</v>
      </c>
      <c r="E43" s="129"/>
      <c r="F43" s="12"/>
      <c r="G43" s="171">
        <f>SUM(G37:G39)</f>
        <v>3704405.2800000003</v>
      </c>
      <c r="H43" s="12"/>
    </row>
    <row r="44" spans="4:8" ht="16.5" thickTop="1">
      <c r="D44" s="129"/>
      <c r="E44" s="129"/>
      <c r="F44" s="12"/>
      <c r="G44" s="129"/>
      <c r="H44" s="12"/>
    </row>
    <row r="45" spans="4:8" ht="15.75">
      <c r="D45" s="129"/>
      <c r="E45" s="129"/>
      <c r="F45" s="12"/>
      <c r="G45" s="129"/>
      <c r="H45" s="12"/>
    </row>
    <row r="46" spans="4:8" ht="15.75">
      <c r="D46" s="129"/>
      <c r="E46" s="129"/>
      <c r="F46" s="12"/>
      <c r="G46" s="129"/>
      <c r="H46" s="12"/>
    </row>
    <row r="47" spans="1:8" ht="15.75">
      <c r="A47" s="4" t="s">
        <v>126</v>
      </c>
      <c r="D47" s="153">
        <f>D41/174668000*100</f>
        <v>0.3952076396363387</v>
      </c>
      <c r="E47" s="129"/>
      <c r="F47" s="12"/>
      <c r="G47" s="119">
        <f>G41/174668000*100</f>
        <v>2.120826528041771</v>
      </c>
      <c r="H47" s="12"/>
    </row>
    <row r="48" spans="4:8" ht="15.75" hidden="1">
      <c r="D48" s="180"/>
      <c r="E48" s="180"/>
      <c r="F48" s="201"/>
      <c r="G48" s="173"/>
      <c r="H48" s="201"/>
    </row>
    <row r="49" spans="1:8" ht="15.75" hidden="1">
      <c r="A49" s="4" t="s">
        <v>127</v>
      </c>
      <c r="B49" s="11" t="s">
        <v>6</v>
      </c>
      <c r="D49" s="203"/>
      <c r="E49" s="200"/>
      <c r="F49" s="201"/>
      <c r="G49" s="204"/>
      <c r="H49" s="201"/>
    </row>
    <row r="50" spans="4:8" ht="15.75" hidden="1">
      <c r="D50" s="172"/>
      <c r="E50" s="172"/>
      <c r="F50" s="201"/>
      <c r="H50" s="201"/>
    </row>
    <row r="51" spans="1:8" ht="15.75">
      <c r="A51" s="18"/>
      <c r="D51" s="172"/>
      <c r="E51" s="172"/>
      <c r="F51" s="201"/>
      <c r="H51" s="201"/>
    </row>
    <row r="52" spans="1:8" ht="15.75">
      <c r="A52" s="218" t="s">
        <v>165</v>
      </c>
      <c r="B52" s="219"/>
      <c r="C52" s="219"/>
      <c r="D52" s="219"/>
      <c r="E52" s="219"/>
      <c r="F52" s="219"/>
      <c r="G52" s="219"/>
      <c r="H52" s="219"/>
    </row>
    <row r="53" spans="1:8" ht="15.75">
      <c r="A53" s="219"/>
      <c r="B53" s="219"/>
      <c r="C53" s="219"/>
      <c r="D53" s="219"/>
      <c r="E53" s="219"/>
      <c r="F53" s="219"/>
      <c r="G53" s="219"/>
      <c r="H53" s="219"/>
    </row>
    <row r="55" ht="15.75">
      <c r="D55" s="162"/>
    </row>
  </sheetData>
  <sheetProtection/>
  <mergeCells count="4">
    <mergeCell ref="A52:H53"/>
    <mergeCell ref="D7:E7"/>
    <mergeCell ref="D8:E8"/>
    <mergeCell ref="G7:H7"/>
  </mergeCells>
  <printOptions/>
  <pageMargins left="0.98" right="0.29" top="0.17" bottom="0.29" header="0.17"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77"/>
  <sheetViews>
    <sheetView zoomScale="75" zoomScaleNormal="75" zoomScaleSheetLayoutView="75" zoomScalePageLayoutView="0" workbookViewId="0" topLeftCell="A42">
      <selection activeCell="A2" sqref="A2:H67"/>
    </sheetView>
  </sheetViews>
  <sheetFormatPr defaultColWidth="8.00390625" defaultRowHeight="14.25"/>
  <cols>
    <col min="1" max="1" width="4.375" style="4" customWidth="1"/>
    <col min="2" max="2" width="29.875" style="4" customWidth="1"/>
    <col min="3" max="3" width="10.375" style="11" customWidth="1"/>
    <col min="4" max="4" width="18.875" style="25" hidden="1" customWidth="1"/>
    <col min="5" max="5" width="4.125" style="11" customWidth="1"/>
    <col min="6" max="6" width="19.375" style="30" customWidth="1"/>
    <col min="7" max="7" width="4.25390625" style="4" customWidth="1"/>
    <col min="8" max="8" width="14.00390625" style="4" customWidth="1"/>
    <col min="9" max="9" width="30.00390625" style="4" customWidth="1"/>
    <col min="10" max="16384" width="8.00390625" style="4" customWidth="1"/>
  </cols>
  <sheetData>
    <row r="1" spans="1:8" ht="15.75">
      <c r="A1" s="1" t="s">
        <v>145</v>
      </c>
      <c r="B1" s="21"/>
      <c r="C1" s="21"/>
      <c r="D1" s="21"/>
      <c r="E1" s="21"/>
      <c r="F1" s="21"/>
      <c r="G1" s="21"/>
      <c r="H1" s="21"/>
    </row>
    <row r="2" spans="1:8" ht="15.75">
      <c r="A2" s="223" t="s">
        <v>7</v>
      </c>
      <c r="B2" s="223"/>
      <c r="C2" s="223"/>
      <c r="D2" s="223"/>
      <c r="E2" s="223"/>
      <c r="F2" s="223"/>
      <c r="G2" s="223"/>
      <c r="H2" s="223"/>
    </row>
    <row r="3" spans="1:8" ht="15.75">
      <c r="A3" s="223" t="s">
        <v>164</v>
      </c>
      <c r="B3" s="223"/>
      <c r="C3" s="223"/>
      <c r="D3" s="223"/>
      <c r="E3" s="223"/>
      <c r="F3" s="223"/>
      <c r="G3" s="223"/>
      <c r="H3" s="223"/>
    </row>
    <row r="4" spans="1:8" ht="15.75">
      <c r="A4" s="21"/>
      <c r="B4" s="21"/>
      <c r="C4" s="21"/>
      <c r="D4" s="21"/>
      <c r="E4" s="21"/>
      <c r="F4" s="21"/>
      <c r="G4" s="21"/>
      <c r="H4" s="21"/>
    </row>
    <row r="5" spans="1:8" ht="15.75">
      <c r="A5" s="5"/>
      <c r="B5" s="5"/>
      <c r="C5" s="2"/>
      <c r="D5" s="22"/>
      <c r="E5" s="2"/>
      <c r="F5" s="109" t="s">
        <v>171</v>
      </c>
      <c r="G5" s="94"/>
      <c r="H5" s="5"/>
    </row>
    <row r="6" spans="1:8" ht="47.25">
      <c r="A6" s="5"/>
      <c r="B6" s="5"/>
      <c r="C6" s="2"/>
      <c r="D6" s="22"/>
      <c r="E6" s="2"/>
      <c r="F6" s="109" t="s">
        <v>8</v>
      </c>
      <c r="G6" s="94"/>
      <c r="H6" s="5"/>
    </row>
    <row r="7" spans="1:8" ht="15.75">
      <c r="A7" s="5"/>
      <c r="B7" s="5"/>
      <c r="C7" s="2"/>
      <c r="D7" s="22"/>
      <c r="E7" s="2"/>
      <c r="F7" s="95" t="s">
        <v>9</v>
      </c>
      <c r="G7" s="94"/>
      <c r="H7" s="5"/>
    </row>
    <row r="8" spans="1:8" ht="15.75">
      <c r="A8" s="5"/>
      <c r="B8" s="5"/>
      <c r="C8" s="9" t="s">
        <v>10</v>
      </c>
      <c r="D8" s="24"/>
      <c r="E8" s="2"/>
      <c r="F8" s="110" t="s">
        <v>163</v>
      </c>
      <c r="G8" s="111"/>
      <c r="H8" s="5"/>
    </row>
    <row r="9" spans="6:7" ht="15.75">
      <c r="F9" s="112" t="s">
        <v>4</v>
      </c>
      <c r="G9" s="113"/>
    </row>
    <row r="10" spans="6:7" ht="15.75">
      <c r="F10" s="26"/>
      <c r="G10" s="12"/>
    </row>
    <row r="11" spans="1:8" ht="15.75">
      <c r="A11" s="4" t="s">
        <v>74</v>
      </c>
      <c r="D11" s="25">
        <v>29765</v>
      </c>
      <c r="F11" s="26">
        <v>4892973.91</v>
      </c>
      <c r="G11" s="12"/>
      <c r="H11" s="90"/>
    </row>
    <row r="12" spans="1:8" ht="15.75">
      <c r="A12" s="4" t="s">
        <v>132</v>
      </c>
      <c r="F12" s="26">
        <v>4171090</v>
      </c>
      <c r="G12" s="12"/>
      <c r="H12" s="90"/>
    </row>
    <row r="13" spans="1:8" ht="15.75" hidden="1">
      <c r="A13" s="4" t="s">
        <v>144</v>
      </c>
      <c r="F13" s="26">
        <v>0</v>
      </c>
      <c r="G13" s="12"/>
      <c r="H13" s="90"/>
    </row>
    <row r="14" spans="6:7" ht="15.75">
      <c r="F14" s="26"/>
      <c r="G14" s="12"/>
    </row>
    <row r="15" spans="1:7" ht="15.75" hidden="1">
      <c r="A15" s="4" t="s">
        <v>11</v>
      </c>
      <c r="F15" s="26"/>
      <c r="G15" s="12"/>
    </row>
    <row r="16" spans="6:7" ht="15.75" hidden="1">
      <c r="F16" s="26"/>
      <c r="G16" s="12"/>
    </row>
    <row r="17" spans="1:7" ht="15.75" hidden="1">
      <c r="A17" s="4" t="s">
        <v>12</v>
      </c>
      <c r="D17" s="25">
        <v>99291</v>
      </c>
      <c r="F17" s="26"/>
      <c r="G17" s="12"/>
    </row>
    <row r="18" spans="1:7" ht="15.75" hidden="1">
      <c r="A18" s="4" t="s">
        <v>13</v>
      </c>
      <c r="F18" s="26"/>
      <c r="G18" s="12"/>
    </row>
    <row r="19" spans="6:7" ht="15.75" hidden="1">
      <c r="F19" s="26"/>
      <c r="G19" s="12"/>
    </row>
    <row r="20" spans="6:7" ht="15.75" hidden="1">
      <c r="F20" s="26"/>
      <c r="G20" s="12"/>
    </row>
    <row r="21" spans="1:7" ht="15.75">
      <c r="A21" s="4" t="s">
        <v>14</v>
      </c>
      <c r="F21" s="26"/>
      <c r="G21" s="12"/>
    </row>
    <row r="22" spans="2:8" ht="15.75">
      <c r="B22" s="4" t="s">
        <v>15</v>
      </c>
      <c r="D22" s="25">
        <v>34621</v>
      </c>
      <c r="F22" s="26">
        <v>4041657.1</v>
      </c>
      <c r="G22" s="12"/>
      <c r="H22" s="90"/>
    </row>
    <row r="23" spans="2:8" ht="15.75">
      <c r="B23" s="4" t="s">
        <v>98</v>
      </c>
      <c r="D23" s="25">
        <f>29212+31600</f>
        <v>60812</v>
      </c>
      <c r="F23" s="26">
        <v>5614803.62</v>
      </c>
      <c r="G23" s="12"/>
      <c r="H23" s="90"/>
    </row>
    <row r="24" spans="2:8" ht="15.75">
      <c r="B24" s="4" t="s">
        <v>101</v>
      </c>
      <c r="F24" s="26">
        <v>237802.02</v>
      </c>
      <c r="G24" s="12"/>
      <c r="H24" s="90"/>
    </row>
    <row r="25" spans="2:8" ht="15.75">
      <c r="B25" s="4" t="s">
        <v>169</v>
      </c>
      <c r="F25" s="26">
        <f>1216722.93</f>
        <v>1216722.93</v>
      </c>
      <c r="G25" s="12"/>
      <c r="H25" s="90"/>
    </row>
    <row r="26" spans="2:8" ht="15.75">
      <c r="B26" s="4" t="s">
        <v>59</v>
      </c>
      <c r="F26" s="26">
        <v>2522965.98</v>
      </c>
      <c r="G26" s="12"/>
      <c r="H26" s="90"/>
    </row>
    <row r="27" spans="2:8" ht="15.75">
      <c r="B27" s="4" t="s">
        <v>58</v>
      </c>
      <c r="C27" s="4"/>
      <c r="D27" s="4"/>
      <c r="E27" s="4"/>
      <c r="F27" s="125">
        <v>3800000</v>
      </c>
      <c r="H27" s="90"/>
    </row>
    <row r="28" spans="6:9" ht="15.75">
      <c r="F28" s="27">
        <f>SUM(F22:F27)</f>
        <v>17433951.65</v>
      </c>
      <c r="G28" s="12"/>
      <c r="I28" s="90"/>
    </row>
    <row r="29" spans="6:7" ht="15.75">
      <c r="F29" s="26"/>
      <c r="G29" s="12"/>
    </row>
    <row r="30" spans="1:7" ht="15.75">
      <c r="A30" s="4" t="s">
        <v>16</v>
      </c>
      <c r="F30" s="26"/>
      <c r="G30" s="12"/>
    </row>
    <row r="31" spans="2:8" ht="15.75">
      <c r="B31" s="4" t="s">
        <v>99</v>
      </c>
      <c r="D31" s="25">
        <v>241858</v>
      </c>
      <c r="F31" s="26">
        <v>686882</v>
      </c>
      <c r="G31" s="12"/>
      <c r="H31" s="90"/>
    </row>
    <row r="32" spans="2:8" ht="15.75">
      <c r="B32" s="4" t="s">
        <v>102</v>
      </c>
      <c r="F32" s="26">
        <f>133407.28+940753</f>
        <v>1074160.28</v>
      </c>
      <c r="G32" s="12"/>
      <c r="H32" s="90"/>
    </row>
    <row r="33" spans="2:8" ht="19.5" customHeight="1" hidden="1">
      <c r="B33" s="4" t="s">
        <v>17</v>
      </c>
      <c r="F33" s="26"/>
      <c r="G33" s="12"/>
      <c r="H33" s="90"/>
    </row>
    <row r="34" spans="2:8" ht="15.75" hidden="1">
      <c r="B34" s="4" t="s">
        <v>100</v>
      </c>
      <c r="C34" s="11" t="s">
        <v>18</v>
      </c>
      <c r="F34" s="26"/>
      <c r="G34" s="12"/>
      <c r="H34" s="90"/>
    </row>
    <row r="35" spans="2:8" ht="15.75" hidden="1">
      <c r="B35" s="4" t="s">
        <v>19</v>
      </c>
      <c r="C35" s="11" t="s">
        <v>18</v>
      </c>
      <c r="F35" s="26"/>
      <c r="G35" s="12"/>
      <c r="H35" s="90"/>
    </row>
    <row r="36" spans="2:8" ht="15.75" hidden="1">
      <c r="B36" s="4" t="s">
        <v>20</v>
      </c>
      <c r="C36" s="11" t="s">
        <v>18</v>
      </c>
      <c r="F36" s="26"/>
      <c r="G36" s="12"/>
      <c r="H36" s="90"/>
    </row>
    <row r="37" spans="2:8" ht="15.75" hidden="1">
      <c r="B37" s="4" t="s">
        <v>21</v>
      </c>
      <c r="C37" s="11" t="s">
        <v>18</v>
      </c>
      <c r="F37" s="26"/>
      <c r="G37" s="12"/>
      <c r="H37" s="90"/>
    </row>
    <row r="38" spans="2:8" ht="15.75">
      <c r="B38" s="4" t="s">
        <v>172</v>
      </c>
      <c r="F38" s="26">
        <v>378219</v>
      </c>
      <c r="G38" s="12"/>
      <c r="H38" s="90"/>
    </row>
    <row r="39" spans="2:9" ht="15.75">
      <c r="B39" s="4" t="s">
        <v>22</v>
      </c>
      <c r="D39" s="25">
        <v>0</v>
      </c>
      <c r="F39" s="26">
        <v>144015</v>
      </c>
      <c r="G39" s="12"/>
      <c r="H39" s="90"/>
      <c r="I39" s="90"/>
    </row>
    <row r="40" spans="2:8" ht="15.75" hidden="1">
      <c r="B40" s="4" t="s">
        <v>103</v>
      </c>
      <c r="F40" s="26">
        <v>0</v>
      </c>
      <c r="G40" s="12"/>
      <c r="H40" s="90"/>
    </row>
    <row r="41" spans="6:7" ht="15.75">
      <c r="F41" s="27">
        <f>SUM(F31:F40)</f>
        <v>2283276.2800000003</v>
      </c>
      <c r="G41" s="12"/>
    </row>
    <row r="42" spans="6:7" ht="15.75">
      <c r="F42" s="26"/>
      <c r="G42" s="12"/>
    </row>
    <row r="43" spans="1:8" ht="15.75">
      <c r="A43" s="4" t="s">
        <v>23</v>
      </c>
      <c r="F43" s="26">
        <v>15150676</v>
      </c>
      <c r="G43" s="12"/>
      <c r="H43" s="90"/>
    </row>
    <row r="44" spans="6:7" ht="15.75">
      <c r="F44" s="26"/>
      <c r="G44" s="12"/>
    </row>
    <row r="45" spans="6:7" ht="16.5" thickBot="1">
      <c r="F45" s="28">
        <f>+F43+F11+F12</f>
        <v>24214739.91</v>
      </c>
      <c r="G45" s="12"/>
    </row>
    <row r="46" spans="6:7" ht="16.5" thickTop="1">
      <c r="F46" s="26"/>
      <c r="G46" s="12"/>
    </row>
    <row r="47" spans="1:7" ht="15.75">
      <c r="A47" s="4" t="s">
        <v>107</v>
      </c>
      <c r="F47" s="26"/>
      <c r="G47" s="12"/>
    </row>
    <row r="48" spans="6:7" ht="15.75">
      <c r="F48" s="26"/>
      <c r="G48" s="12"/>
    </row>
    <row r="49" spans="1:7" ht="15.75">
      <c r="A49" s="4" t="s">
        <v>24</v>
      </c>
      <c r="D49" s="25">
        <v>2</v>
      </c>
      <c r="F49" s="26">
        <v>17466800</v>
      </c>
      <c r="G49" s="12"/>
    </row>
    <row r="50" spans="1:9" ht="15.75">
      <c r="A50" s="4" t="s">
        <v>25</v>
      </c>
      <c r="F50" s="26">
        <v>40080</v>
      </c>
      <c r="G50" s="12"/>
      <c r="I50" s="90"/>
    </row>
    <row r="51" spans="1:9" ht="15.75">
      <c r="A51" s="4" t="s">
        <v>133</v>
      </c>
      <c r="F51" s="26">
        <v>263010</v>
      </c>
      <c r="G51" s="12"/>
      <c r="I51" s="90"/>
    </row>
    <row r="52" spans="1:9" ht="15.75">
      <c r="A52" s="4" t="s">
        <v>104</v>
      </c>
      <c r="F52" s="89">
        <v>5917754</v>
      </c>
      <c r="G52" s="12"/>
      <c r="H52" s="90"/>
      <c r="I52" s="90"/>
    </row>
    <row r="53" spans="1:7" ht="15.75">
      <c r="A53" s="4" t="s">
        <v>26</v>
      </c>
      <c r="D53" s="29">
        <f>SUM(D49:D52)</f>
        <v>2</v>
      </c>
      <c r="F53" s="26">
        <f>SUM(F49:F52)</f>
        <v>23687644</v>
      </c>
      <c r="G53" s="12"/>
    </row>
    <row r="54" spans="6:7" ht="15.75">
      <c r="F54" s="26"/>
      <c r="G54" s="12"/>
    </row>
    <row r="55" spans="1:7" ht="15.75">
      <c r="A55" s="4" t="s">
        <v>106</v>
      </c>
      <c r="F55" s="26"/>
      <c r="G55" s="12"/>
    </row>
    <row r="56" spans="2:8" ht="15.75">
      <c r="B56" s="4" t="s">
        <v>22</v>
      </c>
      <c r="D56" s="25">
        <v>0</v>
      </c>
      <c r="F56" s="26">
        <v>212692</v>
      </c>
      <c r="G56" s="12"/>
      <c r="H56" s="90"/>
    </row>
    <row r="57" spans="1:8" ht="15.75" hidden="1">
      <c r="A57" s="121"/>
      <c r="B57" s="121" t="s">
        <v>27</v>
      </c>
      <c r="C57" s="175"/>
      <c r="D57" s="176"/>
      <c r="E57" s="175"/>
      <c r="F57" s="174"/>
      <c r="G57" s="177"/>
      <c r="H57" s="90" t="s">
        <v>139</v>
      </c>
    </row>
    <row r="58" spans="1:7" ht="15.75" hidden="1">
      <c r="A58" s="121"/>
      <c r="B58" s="121" t="s">
        <v>28</v>
      </c>
      <c r="C58" s="175"/>
      <c r="D58" s="176"/>
      <c r="E58" s="175"/>
      <c r="F58" s="174"/>
      <c r="G58" s="177"/>
    </row>
    <row r="59" spans="2:7" ht="15.75">
      <c r="B59" s="4" t="s">
        <v>105</v>
      </c>
      <c r="D59" s="25">
        <v>0</v>
      </c>
      <c r="F59" s="26">
        <v>314404</v>
      </c>
      <c r="G59" s="12"/>
    </row>
    <row r="60" spans="6:7" ht="16.5" thickBot="1">
      <c r="F60" s="28">
        <f>SUM(F53:F59)</f>
        <v>24214740</v>
      </c>
      <c r="G60" s="12"/>
    </row>
    <row r="61" spans="6:7" ht="16.5" thickTop="1">
      <c r="F61" s="134"/>
      <c r="G61" s="12"/>
    </row>
    <row r="62" spans="1:8" ht="15.75">
      <c r="A62" s="4" t="s">
        <v>129</v>
      </c>
      <c r="F62" s="17">
        <f>(F53)/174668000*100</f>
        <v>13.561524721185334</v>
      </c>
      <c r="G62" s="16"/>
      <c r="H62" s="214"/>
    </row>
    <row r="63" spans="6:8" ht="15.75">
      <c r="F63" s="17"/>
      <c r="G63" s="16"/>
      <c r="H63" s="90"/>
    </row>
    <row r="64" spans="1:7" ht="21.75" customHeight="1">
      <c r="A64" s="218" t="s">
        <v>165</v>
      </c>
      <c r="B64" s="219"/>
      <c r="C64" s="219"/>
      <c r="D64" s="219"/>
      <c r="E64" s="219"/>
      <c r="F64" s="219"/>
      <c r="G64" s="219"/>
    </row>
    <row r="65" spans="1:7" ht="25.5" customHeight="1">
      <c r="A65" s="219"/>
      <c r="B65" s="219"/>
      <c r="C65" s="219"/>
      <c r="D65" s="219"/>
      <c r="E65" s="219"/>
      <c r="F65" s="219"/>
      <c r="G65" s="219"/>
    </row>
    <row r="66" spans="6:7" ht="15.75">
      <c r="F66" s="26"/>
      <c r="G66" s="12"/>
    </row>
    <row r="67" spans="6:7" ht="15.75">
      <c r="F67" s="78"/>
      <c r="G67" s="31"/>
    </row>
    <row r="68" spans="1:6" ht="15.75">
      <c r="A68" s="19"/>
      <c r="F68" s="78"/>
    </row>
    <row r="69" ht="15.75" hidden="1"/>
    <row r="70" ht="15.75" hidden="1">
      <c r="B70" s="4" t="s">
        <v>162</v>
      </c>
    </row>
    <row r="71" ht="15.75" hidden="1">
      <c r="B71" s="20" t="s">
        <v>160</v>
      </c>
    </row>
    <row r="72" ht="15.75" hidden="1"/>
    <row r="73" ht="15.75" hidden="1">
      <c r="B73" s="4" t="s">
        <v>161</v>
      </c>
    </row>
    <row r="74" ht="15.75" hidden="1"/>
    <row r="75" ht="15.75" hidden="1">
      <c r="B75" s="20" t="s">
        <v>158</v>
      </c>
    </row>
    <row r="76" ht="15.75" hidden="1"/>
    <row r="77" ht="15.75" hidden="1">
      <c r="B77" s="4" t="s">
        <v>159</v>
      </c>
    </row>
    <row r="78" ht="15.75" hidden="1"/>
  </sheetData>
  <sheetProtection/>
  <mergeCells count="3">
    <mergeCell ref="A2:H2"/>
    <mergeCell ref="A3:H3"/>
    <mergeCell ref="A64:G65"/>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Q35"/>
  <sheetViews>
    <sheetView zoomScale="75" zoomScaleNormal="75" zoomScaleSheetLayoutView="75" zoomScalePageLayoutView="0" workbookViewId="0" topLeftCell="A1">
      <selection activeCell="A5" sqref="A5"/>
    </sheetView>
  </sheetViews>
  <sheetFormatPr defaultColWidth="8.00390625" defaultRowHeight="14.25"/>
  <cols>
    <col min="1" max="1" width="30.875" style="30" customWidth="1"/>
    <col min="2" max="2" width="16.125" style="30" customWidth="1"/>
    <col min="3" max="3" width="2.875" style="30" customWidth="1"/>
    <col min="4" max="4" width="15.375" style="30" customWidth="1"/>
    <col min="5" max="5" width="3.00390625" style="30" customWidth="1"/>
    <col min="6" max="6" width="12.125" style="30" hidden="1" customWidth="1"/>
    <col min="7" max="7" width="4.125" style="30" hidden="1" customWidth="1"/>
    <col min="8" max="8" width="14.75390625" style="30" hidden="1" customWidth="1"/>
    <col min="9" max="9" width="4.125" style="30" hidden="1" customWidth="1"/>
    <col min="10" max="10" width="14.75390625" style="30" customWidth="1"/>
    <col min="11" max="11" width="2.375" style="30" customWidth="1"/>
    <col min="12" max="12" width="14.75390625" style="30" customWidth="1"/>
    <col min="13" max="13" width="2.25390625" style="30" customWidth="1"/>
    <col min="14" max="14" width="13.625" style="74" customWidth="1"/>
    <col min="15" max="15" width="4.00390625" style="30" customWidth="1"/>
    <col min="16" max="16" width="14.00390625" style="30" customWidth="1"/>
    <col min="17" max="17" width="8.625" style="30" bestFit="1" customWidth="1"/>
    <col min="18" max="16384" width="8.00390625" style="30" customWidth="1"/>
  </cols>
  <sheetData>
    <row r="1" spans="1:15" ht="15.75">
      <c r="A1" s="1" t="s">
        <v>145</v>
      </c>
      <c r="B1" s="71"/>
      <c r="C1" s="71"/>
      <c r="D1" s="71"/>
      <c r="E1" s="71"/>
      <c r="F1" s="71"/>
      <c r="G1" s="71"/>
      <c r="H1" s="71"/>
      <c r="I1" s="71"/>
      <c r="J1" s="71"/>
      <c r="K1" s="71"/>
      <c r="L1" s="71"/>
      <c r="M1" s="71"/>
      <c r="N1" s="72"/>
      <c r="O1" s="71"/>
    </row>
    <row r="2" spans="1:15" ht="15.75">
      <c r="A2" s="73" t="s">
        <v>60</v>
      </c>
      <c r="B2" s="71"/>
      <c r="C2" s="71"/>
      <c r="D2" s="71"/>
      <c r="E2" s="71"/>
      <c r="F2" s="71"/>
      <c r="G2" s="71"/>
      <c r="H2" s="71"/>
      <c r="I2" s="71"/>
      <c r="J2" s="71"/>
      <c r="K2" s="71"/>
      <c r="L2" s="71"/>
      <c r="M2" s="71"/>
      <c r="N2" s="72"/>
      <c r="O2" s="71"/>
    </row>
    <row r="3" spans="1:15" ht="15.75">
      <c r="A3" s="224" t="s">
        <v>146</v>
      </c>
      <c r="B3" s="224"/>
      <c r="C3" s="224"/>
      <c r="D3" s="224"/>
      <c r="E3" s="224"/>
      <c r="F3" s="224"/>
      <c r="G3" s="224"/>
      <c r="H3" s="224"/>
      <c r="I3" s="224"/>
      <c r="J3" s="224"/>
      <c r="K3" s="224"/>
      <c r="L3" s="224"/>
      <c r="M3" s="224"/>
      <c r="N3" s="224"/>
      <c r="O3" s="224"/>
    </row>
    <row r="4" spans="6:8" ht="15.75">
      <c r="F4" s="23" t="s">
        <v>61</v>
      </c>
      <c r="H4" s="23"/>
    </row>
    <row r="5" spans="6:8" ht="15.75">
      <c r="F5" s="23" t="s">
        <v>62</v>
      </c>
      <c r="H5" s="23" t="s">
        <v>63</v>
      </c>
    </row>
    <row r="6" spans="2:14" ht="15.75">
      <c r="B6" s="95" t="s">
        <v>64</v>
      </c>
      <c r="C6" s="95"/>
      <c r="D6" s="95" t="s">
        <v>111</v>
      </c>
      <c r="E6" s="95"/>
      <c r="F6" s="95" t="s">
        <v>65</v>
      </c>
      <c r="G6" s="95"/>
      <c r="H6" s="95" t="s">
        <v>66</v>
      </c>
      <c r="I6" s="95"/>
      <c r="J6" s="95" t="s">
        <v>64</v>
      </c>
      <c r="K6" s="95"/>
      <c r="L6" s="95" t="s">
        <v>134</v>
      </c>
      <c r="M6" s="95"/>
      <c r="N6" s="107"/>
    </row>
    <row r="7" spans="2:14" ht="15.75">
      <c r="B7" s="96" t="s">
        <v>67</v>
      </c>
      <c r="C7" s="95"/>
      <c r="D7" s="96" t="s">
        <v>68</v>
      </c>
      <c r="E7" s="95"/>
      <c r="F7" s="96" t="s">
        <v>63</v>
      </c>
      <c r="G7" s="95"/>
      <c r="H7" s="96" t="s">
        <v>69</v>
      </c>
      <c r="I7" s="95"/>
      <c r="J7" s="96" t="s">
        <v>70</v>
      </c>
      <c r="K7" s="112"/>
      <c r="L7" s="120" t="s">
        <v>131</v>
      </c>
      <c r="M7" s="95"/>
      <c r="N7" s="108" t="s">
        <v>71</v>
      </c>
    </row>
    <row r="8" spans="2:14" ht="15.75">
      <c r="B8" s="95" t="s">
        <v>4</v>
      </c>
      <c r="C8" s="95"/>
      <c r="D8" s="95" t="s">
        <v>4</v>
      </c>
      <c r="E8" s="95"/>
      <c r="F8" s="95" t="s">
        <v>4</v>
      </c>
      <c r="G8" s="95"/>
      <c r="H8" s="95" t="s">
        <v>4</v>
      </c>
      <c r="I8" s="95"/>
      <c r="J8" s="95" t="s">
        <v>4</v>
      </c>
      <c r="K8" s="95"/>
      <c r="L8" s="95" t="s">
        <v>4</v>
      </c>
      <c r="M8" s="95"/>
      <c r="N8" s="107" t="s">
        <v>4</v>
      </c>
    </row>
    <row r="9" spans="2:17" ht="15.75">
      <c r="B9" s="82"/>
      <c r="C9" s="81"/>
      <c r="D9" s="81"/>
      <c r="E9" s="81"/>
      <c r="F9" s="81"/>
      <c r="G9" s="81"/>
      <c r="H9" s="81"/>
      <c r="I9" s="81"/>
      <c r="J9" s="81"/>
      <c r="K9" s="81"/>
      <c r="L9" s="81"/>
      <c r="M9" s="81"/>
      <c r="N9" s="26"/>
      <c r="O9" s="81"/>
      <c r="Q9" s="26"/>
    </row>
    <row r="10" spans="1:17" ht="15.75">
      <c r="A10" s="20" t="s">
        <v>153</v>
      </c>
      <c r="B10" s="82">
        <v>12000000</v>
      </c>
      <c r="C10" s="81"/>
      <c r="D10" s="82">
        <v>10201832</v>
      </c>
      <c r="E10" s="81"/>
      <c r="F10" s="81"/>
      <c r="G10" s="81"/>
      <c r="H10" s="81"/>
      <c r="I10" s="81"/>
      <c r="J10" s="82">
        <v>902677</v>
      </c>
      <c r="K10" s="81"/>
      <c r="L10" s="178">
        <v>449803</v>
      </c>
      <c r="M10" s="81"/>
      <c r="N10" s="26">
        <f>SUM(B10:L10)</f>
        <v>23554312</v>
      </c>
      <c r="O10" s="81"/>
      <c r="Q10" s="26"/>
    </row>
    <row r="11" spans="1:17" ht="15.75">
      <c r="A11" s="20"/>
      <c r="B11" s="82"/>
      <c r="C11" s="81"/>
      <c r="D11" s="82"/>
      <c r="E11" s="81"/>
      <c r="F11" s="81"/>
      <c r="G11" s="81"/>
      <c r="H11" s="81"/>
      <c r="I11" s="81"/>
      <c r="J11" s="82"/>
      <c r="K11" s="81"/>
      <c r="L11" s="178"/>
      <c r="M11" s="81"/>
      <c r="N11" s="26"/>
      <c r="O11" s="81"/>
      <c r="Q11" s="26"/>
    </row>
    <row r="12" spans="2:17" ht="15.75">
      <c r="B12" s="82"/>
      <c r="C12" s="81"/>
      <c r="D12" s="82"/>
      <c r="E12" s="81"/>
      <c r="F12" s="81"/>
      <c r="G12" s="81"/>
      <c r="H12" s="81"/>
      <c r="I12" s="81"/>
      <c r="J12" s="82"/>
      <c r="K12" s="81"/>
      <c r="L12" s="178"/>
      <c r="M12" s="81"/>
      <c r="N12" s="26"/>
      <c r="O12" s="81"/>
      <c r="Q12" s="26"/>
    </row>
    <row r="13" spans="1:17" ht="15.75">
      <c r="A13" s="30" t="s">
        <v>154</v>
      </c>
      <c r="B13" s="82">
        <f>4800000+600000+48000-3200+22000</f>
        <v>5466800</v>
      </c>
      <c r="C13" s="81"/>
      <c r="D13" s="82">
        <f>-3897323.47-600000</f>
        <v>-4497323.470000001</v>
      </c>
      <c r="E13" s="81"/>
      <c r="F13" s="81"/>
      <c r="G13" s="81"/>
      <c r="H13" s="81"/>
      <c r="I13" s="81"/>
      <c r="J13" s="82">
        <v>0</v>
      </c>
      <c r="K13" s="81"/>
      <c r="L13" s="178">
        <v>0</v>
      </c>
      <c r="M13" s="81"/>
      <c r="N13" s="26">
        <f>SUM(B13:L13)</f>
        <v>969476.5299999993</v>
      </c>
      <c r="O13" s="81"/>
      <c r="Q13" s="26"/>
    </row>
    <row r="14" spans="2:17" ht="15.75">
      <c r="B14" s="82"/>
      <c r="C14" s="82"/>
      <c r="D14" s="82"/>
      <c r="E14" s="82"/>
      <c r="F14" s="82"/>
      <c r="G14" s="82"/>
      <c r="H14" s="82"/>
      <c r="I14" s="82"/>
      <c r="J14" s="82"/>
      <c r="K14" s="82"/>
      <c r="L14" s="82"/>
      <c r="M14" s="81"/>
      <c r="N14" s="77"/>
      <c r="O14" s="81"/>
      <c r="Q14" s="26"/>
    </row>
    <row r="15" spans="1:17" ht="15.75">
      <c r="A15" s="30" t="s">
        <v>155</v>
      </c>
      <c r="B15" s="82">
        <v>0</v>
      </c>
      <c r="C15" s="82"/>
      <c r="D15" s="82">
        <v>0</v>
      </c>
      <c r="E15" s="82"/>
      <c r="F15" s="82"/>
      <c r="G15" s="82"/>
      <c r="H15" s="82"/>
      <c r="I15" s="82"/>
      <c r="J15" s="82">
        <f>-902677+23680+3200+10200+3000</f>
        <v>-862597</v>
      </c>
      <c r="K15" s="82"/>
      <c r="L15" s="82">
        <v>0</v>
      </c>
      <c r="M15" s="81"/>
      <c r="N15" s="26">
        <f>SUM(B15:L15)</f>
        <v>-862597</v>
      </c>
      <c r="O15" s="81"/>
      <c r="Q15" s="26"/>
    </row>
    <row r="16" spans="2:17" ht="15.75">
      <c r="B16" s="82"/>
      <c r="C16" s="82"/>
      <c r="D16" s="82"/>
      <c r="E16" s="82"/>
      <c r="F16" s="82"/>
      <c r="G16" s="82"/>
      <c r="H16" s="82"/>
      <c r="I16" s="82"/>
      <c r="J16" s="82"/>
      <c r="K16" s="82"/>
      <c r="L16" s="82"/>
      <c r="M16" s="81"/>
      <c r="N16" s="77"/>
      <c r="O16" s="81"/>
      <c r="Q16" s="26"/>
    </row>
    <row r="17" spans="1:17" ht="15.75">
      <c r="A17" s="30" t="s">
        <v>130</v>
      </c>
      <c r="B17" s="122">
        <v>0</v>
      </c>
      <c r="C17" s="82"/>
      <c r="D17" s="82">
        <v>0</v>
      </c>
      <c r="E17" s="82"/>
      <c r="F17" s="82"/>
      <c r="G17" s="82"/>
      <c r="H17" s="82"/>
      <c r="I17" s="82"/>
      <c r="J17" s="82">
        <v>0</v>
      </c>
      <c r="K17" s="82"/>
      <c r="L17" s="82">
        <f>-384051+65752.5+0.3+65752.5+0.4+65752.5</f>
        <v>-186792.80000000002</v>
      </c>
      <c r="M17" s="81"/>
      <c r="N17" s="77">
        <f>B17+D17+F17+H17+J17+L17</f>
        <v>-186792.80000000002</v>
      </c>
      <c r="O17" s="81"/>
      <c r="Q17" s="26"/>
    </row>
    <row r="18" spans="2:17" ht="15.75">
      <c r="B18" s="122"/>
      <c r="C18" s="82"/>
      <c r="D18" s="82"/>
      <c r="E18" s="82"/>
      <c r="F18" s="82"/>
      <c r="G18" s="82"/>
      <c r="H18" s="82"/>
      <c r="I18" s="82"/>
      <c r="J18" s="82"/>
      <c r="K18" s="82"/>
      <c r="L18" s="82"/>
      <c r="M18" s="81"/>
      <c r="N18" s="77"/>
      <c r="O18" s="81"/>
      <c r="Q18" s="26"/>
    </row>
    <row r="19" spans="1:17" ht="15.75">
      <c r="A19" s="30" t="s">
        <v>72</v>
      </c>
      <c r="B19" s="79">
        <v>0</v>
      </c>
      <c r="C19" s="76"/>
      <c r="D19" s="78">
        <f>+'IS'!G43</f>
        <v>3704405.2800000003</v>
      </c>
      <c r="E19" s="78"/>
      <c r="F19" s="78">
        <v>0</v>
      </c>
      <c r="G19" s="78"/>
      <c r="H19" s="78">
        <v>0</v>
      </c>
      <c r="I19" s="78"/>
      <c r="J19" s="78">
        <v>0</v>
      </c>
      <c r="K19" s="78"/>
      <c r="L19" s="78">
        <v>0</v>
      </c>
      <c r="M19" s="78"/>
      <c r="N19" s="77">
        <f>B19+D19+F19+H19+J19+L19</f>
        <v>3704405.2800000003</v>
      </c>
      <c r="Q19" s="26"/>
    </row>
    <row r="20" spans="2:17" ht="15.75">
      <c r="B20" s="79"/>
      <c r="C20" s="76"/>
      <c r="D20" s="78"/>
      <c r="E20" s="78"/>
      <c r="F20" s="78"/>
      <c r="G20" s="78"/>
      <c r="H20" s="78"/>
      <c r="I20" s="78"/>
      <c r="J20" s="78"/>
      <c r="K20" s="78"/>
      <c r="L20" s="78"/>
      <c r="M20" s="78"/>
      <c r="N20" s="77"/>
      <c r="Q20" s="26"/>
    </row>
    <row r="21" spans="1:17" ht="15.75">
      <c r="A21" s="202" t="s">
        <v>136</v>
      </c>
      <c r="B21" s="79">
        <v>0</v>
      </c>
      <c r="C21" s="76"/>
      <c r="D21" s="78">
        <f>-1744480-1746680</f>
        <v>-3491160</v>
      </c>
      <c r="E21" s="78"/>
      <c r="F21" s="78"/>
      <c r="G21" s="78"/>
      <c r="H21" s="78"/>
      <c r="I21" s="78"/>
      <c r="J21" s="78">
        <v>0</v>
      </c>
      <c r="K21" s="78"/>
      <c r="L21" s="78">
        <v>0</v>
      </c>
      <c r="M21" s="78"/>
      <c r="N21" s="77">
        <f>B21+D21+F21+H21+J21+L21</f>
        <v>-3491160</v>
      </c>
      <c r="Q21" s="26"/>
    </row>
    <row r="22" spans="2:17" ht="15.75">
      <c r="B22" s="79"/>
      <c r="C22" s="76"/>
      <c r="D22" s="78"/>
      <c r="E22" s="78"/>
      <c r="F22" s="78"/>
      <c r="G22" s="78"/>
      <c r="H22" s="78"/>
      <c r="I22" s="78"/>
      <c r="J22" s="78"/>
      <c r="K22" s="78"/>
      <c r="L22" s="78"/>
      <c r="M22" s="78"/>
      <c r="N22" s="77"/>
      <c r="Q22" s="26"/>
    </row>
    <row r="23" spans="4:17" ht="15.75">
      <c r="D23" s="78"/>
      <c r="F23" s="78"/>
      <c r="Q23" s="26"/>
    </row>
    <row r="24" spans="1:17" ht="16.5" thickBot="1">
      <c r="A24" s="179" t="s">
        <v>168</v>
      </c>
      <c r="B24" s="83">
        <f>SUM(B10:B23)</f>
        <v>17466800</v>
      </c>
      <c r="C24" s="75"/>
      <c r="D24" s="213">
        <f>SUM(D10:D23)</f>
        <v>5917753.809999999</v>
      </c>
      <c r="E24" s="75"/>
      <c r="F24" s="84">
        <f>SUM(F9:F22)</f>
        <v>0</v>
      </c>
      <c r="G24" s="75"/>
      <c r="H24" s="83">
        <f>SUM(H9:H22)</f>
        <v>0</v>
      </c>
      <c r="I24" s="75"/>
      <c r="J24" s="83">
        <f>SUM(J10:J23)</f>
        <v>40080</v>
      </c>
      <c r="K24" s="80"/>
      <c r="L24" s="83">
        <f>SUM(L10:L23)</f>
        <v>263010.19999999995</v>
      </c>
      <c r="M24" s="83"/>
      <c r="N24" s="83">
        <f>SUM(N10:N23)</f>
        <v>23687644.01</v>
      </c>
      <c r="Q24" s="26"/>
    </row>
    <row r="25" spans="4:17" ht="16.5" thickTop="1">
      <c r="D25" s="78"/>
      <c r="F25" s="78"/>
      <c r="Q25" s="26"/>
    </row>
    <row r="26" spans="1:17" ht="15.75">
      <c r="A26" s="227"/>
      <c r="B26" s="228"/>
      <c r="C26" s="228"/>
      <c r="D26" s="228"/>
      <c r="E26" s="228"/>
      <c r="F26" s="228"/>
      <c r="G26" s="228"/>
      <c r="H26" s="228"/>
      <c r="I26" s="228"/>
      <c r="J26" s="228"/>
      <c r="K26" s="228"/>
      <c r="L26" s="228"/>
      <c r="M26" s="228"/>
      <c r="N26" s="228"/>
      <c r="Q26" s="26"/>
    </row>
    <row r="27" spans="1:14" ht="15.75">
      <c r="A27" s="228"/>
      <c r="B27" s="228"/>
      <c r="C27" s="228"/>
      <c r="D27" s="228"/>
      <c r="E27" s="228"/>
      <c r="F27" s="228"/>
      <c r="G27" s="228"/>
      <c r="H27" s="228"/>
      <c r="I27" s="228"/>
      <c r="J27" s="228"/>
      <c r="K27" s="228"/>
      <c r="L27" s="228"/>
      <c r="M27" s="228"/>
      <c r="N27" s="228"/>
    </row>
    <row r="28" spans="2:12" ht="15.75">
      <c r="B28" s="76"/>
      <c r="D28" s="215"/>
      <c r="J28" s="76"/>
      <c r="L28" s="76"/>
    </row>
    <row r="29" spans="2:14" ht="15.75">
      <c r="B29" s="76"/>
      <c r="D29" s="199"/>
      <c r="L29" s="193"/>
      <c r="N29" s="216"/>
    </row>
    <row r="30" spans="10:12" ht="15.75">
      <c r="J30" s="76"/>
      <c r="L30" s="211"/>
    </row>
    <row r="31" spans="1:15" ht="15.75">
      <c r="A31" s="218"/>
      <c r="B31" s="225"/>
      <c r="C31" s="225"/>
      <c r="D31" s="225"/>
      <c r="E31" s="225"/>
      <c r="F31" s="225"/>
      <c r="G31" s="225"/>
      <c r="H31" s="225"/>
      <c r="I31" s="225"/>
      <c r="J31" s="226"/>
      <c r="K31" s="226"/>
      <c r="L31" s="226"/>
      <c r="M31" s="226"/>
      <c r="N31" s="226"/>
      <c r="O31" s="226"/>
    </row>
    <row r="32" spans="1:15" ht="15.75">
      <c r="A32" s="225"/>
      <c r="B32" s="225"/>
      <c r="C32" s="225"/>
      <c r="D32" s="225"/>
      <c r="E32" s="225"/>
      <c r="F32" s="225"/>
      <c r="G32" s="225"/>
      <c r="H32" s="225"/>
      <c r="I32" s="225"/>
      <c r="J32" s="226"/>
      <c r="K32" s="226"/>
      <c r="L32" s="226"/>
      <c r="M32" s="226"/>
      <c r="N32" s="226"/>
      <c r="O32" s="226"/>
    </row>
    <row r="33" spans="1:15" ht="15.75">
      <c r="A33" s="225"/>
      <c r="B33" s="225"/>
      <c r="C33" s="225"/>
      <c r="D33" s="225"/>
      <c r="E33" s="225"/>
      <c r="F33" s="225"/>
      <c r="G33" s="225"/>
      <c r="H33" s="225"/>
      <c r="I33" s="225"/>
      <c r="J33" s="226"/>
      <c r="K33" s="226"/>
      <c r="L33" s="226"/>
      <c r="M33" s="226"/>
      <c r="N33" s="226"/>
      <c r="O33" s="226"/>
    </row>
    <row r="34" spans="2:4" ht="15.75">
      <c r="B34" s="79"/>
      <c r="C34" s="79"/>
      <c r="D34" s="79"/>
    </row>
    <row r="35" spans="2:4" ht="15.75">
      <c r="B35" s="79"/>
      <c r="C35" s="79"/>
      <c r="D35" s="79"/>
    </row>
  </sheetData>
  <sheetProtection/>
  <mergeCells count="3">
    <mergeCell ref="A3:O3"/>
    <mergeCell ref="A31:O33"/>
    <mergeCell ref="A26:N27"/>
  </mergeCells>
  <printOptions/>
  <pageMargins left="0.98" right="0.17" top="0.17" bottom="0.19" header="0.5"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dimension ref="A1:N88"/>
  <sheetViews>
    <sheetView tabSelected="1" zoomScale="75" zoomScaleNormal="75" zoomScaleSheetLayoutView="75" zoomScalePageLayoutView="0" workbookViewId="0" topLeftCell="A1">
      <selection activeCell="B5" sqref="B5"/>
    </sheetView>
  </sheetViews>
  <sheetFormatPr defaultColWidth="8.00390625" defaultRowHeight="14.25"/>
  <cols>
    <col min="1" max="1" width="3.00390625" style="34" customWidth="1"/>
    <col min="2" max="2" width="57.375" style="45" customWidth="1"/>
    <col min="3" max="3" width="18.875" style="69" customWidth="1"/>
    <col min="4" max="4" width="3.75390625" style="70" customWidth="1"/>
    <col min="5" max="5" width="4.00390625" style="45" customWidth="1"/>
    <col min="6" max="6" width="8.00390625" style="45" hidden="1" customWidth="1"/>
    <col min="7" max="7" width="4.625" style="45" hidden="1" customWidth="1"/>
    <col min="8" max="8" width="11.125" style="45" hidden="1" customWidth="1"/>
    <col min="9" max="9" width="10.25390625" style="45" hidden="1" customWidth="1"/>
    <col min="10" max="10" width="8.00390625" style="45" hidden="1" customWidth="1"/>
    <col min="11" max="11" width="15.875" style="196" customWidth="1"/>
    <col min="12" max="199" width="8.00390625" style="45" customWidth="1"/>
    <col min="200" max="16384" width="8.00390625" style="34" customWidth="1"/>
  </cols>
  <sheetData>
    <row r="1" spans="1:4" ht="15.75">
      <c r="A1" s="32"/>
      <c r="B1" s="1" t="s">
        <v>145</v>
      </c>
      <c r="C1" s="33"/>
      <c r="D1" s="33"/>
    </row>
    <row r="2" spans="1:4" ht="15.75">
      <c r="A2" s="32"/>
      <c r="B2" s="35" t="s">
        <v>29</v>
      </c>
      <c r="C2" s="33"/>
      <c r="D2" s="33"/>
    </row>
    <row r="3" spans="1:4" ht="15.75">
      <c r="A3" s="32"/>
      <c r="B3" s="35" t="s">
        <v>146</v>
      </c>
      <c r="C3" s="34"/>
      <c r="D3" s="34"/>
    </row>
    <row r="4" spans="1:4" ht="15.75">
      <c r="A4" s="32"/>
      <c r="B4" s="35"/>
      <c r="C4" s="10"/>
      <c r="D4" s="36"/>
    </row>
    <row r="5" spans="1:4" ht="15.75">
      <c r="A5" s="32"/>
      <c r="B5" s="35"/>
      <c r="C5" s="97" t="s">
        <v>1</v>
      </c>
      <c r="D5" s="103"/>
    </row>
    <row r="6" spans="1:4" ht="15.75">
      <c r="A6" s="32"/>
      <c r="B6" s="37"/>
      <c r="C6" s="97" t="s">
        <v>30</v>
      </c>
      <c r="D6" s="103"/>
    </row>
    <row r="7" spans="1:4" ht="15.75">
      <c r="A7" s="32"/>
      <c r="B7" s="37"/>
      <c r="C7" s="97" t="s">
        <v>9</v>
      </c>
      <c r="D7" s="103"/>
    </row>
    <row r="8" spans="1:4" ht="15.75">
      <c r="A8" s="32"/>
      <c r="B8" s="38"/>
      <c r="C8" s="104" t="s">
        <v>163</v>
      </c>
      <c r="D8" s="105"/>
    </row>
    <row r="9" spans="1:4" ht="15.75">
      <c r="A9" s="32"/>
      <c r="B9" s="39"/>
      <c r="C9" s="106" t="s">
        <v>4</v>
      </c>
      <c r="D9" s="106"/>
    </row>
    <row r="10" spans="1:4" ht="15.75">
      <c r="A10" s="32"/>
      <c r="B10" s="35" t="s">
        <v>31</v>
      </c>
      <c r="C10" s="40"/>
      <c r="D10" s="40"/>
    </row>
    <row r="11" spans="1:4" ht="15.75">
      <c r="A11" s="32"/>
      <c r="B11" s="41" t="s">
        <v>90</v>
      </c>
      <c r="C11" s="42">
        <v>4941311</v>
      </c>
      <c r="D11" s="42"/>
    </row>
    <row r="12" spans="1:4" ht="15.75" hidden="1">
      <c r="A12" s="32"/>
      <c r="B12" s="41" t="s">
        <v>32</v>
      </c>
      <c r="C12" s="42"/>
      <c r="D12" s="42"/>
    </row>
    <row r="13" spans="1:4" ht="15.75">
      <c r="A13" s="32"/>
      <c r="B13" s="41"/>
      <c r="C13" s="43"/>
      <c r="D13" s="42"/>
    </row>
    <row r="14" spans="1:4" ht="15.75">
      <c r="A14" s="32"/>
      <c r="B14" s="41"/>
      <c r="C14" s="42">
        <f>SUM(C11:C13)</f>
        <v>4941311</v>
      </c>
      <c r="D14" s="42"/>
    </row>
    <row r="15" spans="1:4" ht="15.75">
      <c r="A15" s="32"/>
      <c r="B15" s="41"/>
      <c r="C15" s="42"/>
      <c r="D15" s="42"/>
    </row>
    <row r="16" spans="1:4" ht="15.75">
      <c r="A16" s="32"/>
      <c r="B16" s="41" t="s">
        <v>33</v>
      </c>
      <c r="C16" s="42"/>
      <c r="D16" s="42"/>
    </row>
    <row r="17" spans="1:4" ht="15.75" hidden="1">
      <c r="A17" s="32"/>
      <c r="B17" s="41" t="s">
        <v>34</v>
      </c>
      <c r="C17" s="44">
        <v>0</v>
      </c>
      <c r="D17" s="44"/>
    </row>
    <row r="18" spans="1:4" ht="15.75" hidden="1">
      <c r="A18" s="32"/>
      <c r="B18" s="41" t="s">
        <v>35</v>
      </c>
      <c r="C18" s="44">
        <v>0</v>
      </c>
      <c r="D18" s="44"/>
    </row>
    <row r="19" spans="1:4" ht="15.75">
      <c r="A19" s="32"/>
      <c r="B19" s="41" t="s">
        <v>79</v>
      </c>
      <c r="C19" s="44">
        <v>519522</v>
      </c>
      <c r="D19" s="44"/>
    </row>
    <row r="20" spans="1:4" ht="15.75">
      <c r="A20" s="32"/>
      <c r="B20" s="41" t="s">
        <v>137</v>
      </c>
      <c r="C20" s="44">
        <v>87872</v>
      </c>
      <c r="D20" s="44"/>
    </row>
    <row r="21" spans="1:4" ht="15.75">
      <c r="A21" s="32"/>
      <c r="B21" s="41" t="s">
        <v>166</v>
      </c>
      <c r="C21" s="44">
        <v>185398</v>
      </c>
      <c r="D21" s="44"/>
    </row>
    <row r="22" spans="1:4" ht="15.75">
      <c r="A22" s="32"/>
      <c r="B22" s="41" t="s">
        <v>167</v>
      </c>
      <c r="C22" s="44">
        <v>116373</v>
      </c>
      <c r="D22" s="44"/>
    </row>
    <row r="23" spans="1:4" ht="15.75">
      <c r="A23" s="32"/>
      <c r="B23" s="41" t="s">
        <v>141</v>
      </c>
      <c r="C23" s="44">
        <v>0</v>
      </c>
      <c r="D23" s="44"/>
    </row>
    <row r="24" spans="1:4" ht="15.75">
      <c r="A24" s="32"/>
      <c r="B24" s="41" t="s">
        <v>36</v>
      </c>
      <c r="C24" s="44">
        <v>15626</v>
      </c>
      <c r="D24" s="44"/>
    </row>
    <row r="25" spans="1:4" ht="15.75">
      <c r="A25" s="32"/>
      <c r="B25" s="41" t="s">
        <v>37</v>
      </c>
      <c r="C25" s="44">
        <v>-80470</v>
      </c>
      <c r="D25" s="44"/>
    </row>
    <row r="26" spans="1:4" ht="15.75">
      <c r="A26" s="32"/>
      <c r="B26" s="41" t="s">
        <v>135</v>
      </c>
      <c r="C26" s="44">
        <v>-186793</v>
      </c>
      <c r="D26" s="44"/>
    </row>
    <row r="27" spans="1:4" ht="15.75">
      <c r="A27" s="32"/>
      <c r="B27" s="41" t="s">
        <v>143</v>
      </c>
      <c r="C27" s="46">
        <v>58449</v>
      </c>
      <c r="D27" s="44"/>
    </row>
    <row r="28" spans="1:4" ht="15.75">
      <c r="A28" s="32"/>
      <c r="B28" s="34"/>
      <c r="C28" s="44"/>
      <c r="D28" s="44"/>
    </row>
    <row r="29" spans="1:4" ht="15.75">
      <c r="A29" s="32"/>
      <c r="B29" s="41" t="s">
        <v>38</v>
      </c>
      <c r="C29" s="44">
        <f>SUM(C14:C27)</f>
        <v>5657288</v>
      </c>
      <c r="D29" s="47"/>
    </row>
    <row r="30" spans="1:4" ht="15.75">
      <c r="A30" s="32"/>
      <c r="B30" s="41"/>
      <c r="C30" s="44"/>
      <c r="D30" s="47"/>
    </row>
    <row r="31" spans="1:4" ht="15.75">
      <c r="A31" s="32"/>
      <c r="B31" s="41" t="s">
        <v>75</v>
      </c>
      <c r="C31" s="44"/>
      <c r="D31" s="47"/>
    </row>
    <row r="32" spans="1:5" ht="15.75">
      <c r="A32" s="32"/>
      <c r="B32" s="41" t="s">
        <v>15</v>
      </c>
      <c r="C32" s="44">
        <v>500742</v>
      </c>
      <c r="D32" s="44"/>
      <c r="E32" s="48"/>
    </row>
    <row r="33" spans="1:5" ht="15.75">
      <c r="A33" s="32"/>
      <c r="B33" s="41" t="s">
        <v>76</v>
      </c>
      <c r="C33" s="49">
        <v>-172321</v>
      </c>
      <c r="D33" s="50"/>
      <c r="E33" s="48"/>
    </row>
    <row r="34" spans="1:5" ht="15.75">
      <c r="A34" s="32"/>
      <c r="B34" s="41" t="s">
        <v>77</v>
      </c>
      <c r="C34" s="51">
        <v>760553</v>
      </c>
      <c r="D34" s="50"/>
      <c r="E34" s="48"/>
    </row>
    <row r="35" spans="1:5" ht="15.75">
      <c r="A35" s="32"/>
      <c r="B35" s="41"/>
      <c r="C35" s="49"/>
      <c r="D35" s="50"/>
      <c r="E35" s="48"/>
    </row>
    <row r="36" spans="1:4" ht="15.75">
      <c r="A36" s="32"/>
      <c r="B36" s="52" t="s">
        <v>39</v>
      </c>
      <c r="C36" s="44">
        <f>SUM(C29:C34)</f>
        <v>6746262</v>
      </c>
      <c r="D36" s="44"/>
    </row>
    <row r="37" spans="1:4" ht="15.75">
      <c r="A37" s="32"/>
      <c r="B37" s="52"/>
      <c r="C37" s="44"/>
      <c r="D37" s="44"/>
    </row>
    <row r="38" spans="1:4" ht="15.75">
      <c r="A38" s="41"/>
      <c r="B38" s="53" t="s">
        <v>142</v>
      </c>
      <c r="C38" s="54">
        <v>-1696786</v>
      </c>
      <c r="D38" s="54"/>
    </row>
    <row r="39" spans="1:4" ht="15.75">
      <c r="A39" s="41"/>
      <c r="B39" s="53" t="s">
        <v>40</v>
      </c>
      <c r="C39" s="54">
        <f>-C24</f>
        <v>-15626</v>
      </c>
      <c r="D39" s="54"/>
    </row>
    <row r="40" spans="1:4" ht="15.75">
      <c r="A40" s="41"/>
      <c r="B40" s="53" t="s">
        <v>37</v>
      </c>
      <c r="C40" s="44">
        <f>-C25</f>
        <v>80470</v>
      </c>
      <c r="D40" s="44"/>
    </row>
    <row r="41" spans="1:4" ht="15.75">
      <c r="A41" s="41"/>
      <c r="B41" s="52" t="s">
        <v>41</v>
      </c>
      <c r="C41" s="102">
        <f>SUM(C36:C40)</f>
        <v>5114320</v>
      </c>
      <c r="D41" s="47"/>
    </row>
    <row r="42" spans="1:4" ht="15.75">
      <c r="A42" s="41"/>
      <c r="B42" s="52"/>
      <c r="C42" s="44"/>
      <c r="D42" s="44"/>
    </row>
    <row r="43" spans="1:9" ht="15.75">
      <c r="A43" s="32"/>
      <c r="B43" s="35" t="s">
        <v>42</v>
      </c>
      <c r="C43" s="44"/>
      <c r="D43" s="44"/>
      <c r="F43" s="55" t="s">
        <v>43</v>
      </c>
      <c r="G43" s="56"/>
      <c r="H43" s="56"/>
      <c r="I43" s="56"/>
    </row>
    <row r="44" spans="1:9" ht="15.75">
      <c r="A44" s="32"/>
      <c r="B44" s="57" t="s">
        <v>78</v>
      </c>
      <c r="C44" s="44">
        <v>0</v>
      </c>
      <c r="D44" s="44"/>
      <c r="F44" s="56"/>
      <c r="G44" s="56"/>
      <c r="H44" s="56"/>
      <c r="I44" s="56"/>
    </row>
    <row r="45" spans="1:9" ht="15.75">
      <c r="A45" s="32"/>
      <c r="B45" s="41" t="s">
        <v>44</v>
      </c>
      <c r="C45" s="44">
        <v>-740047</v>
      </c>
      <c r="D45" s="44"/>
      <c r="F45" s="56" t="s">
        <v>45</v>
      </c>
      <c r="H45" s="56"/>
      <c r="I45" s="58">
        <v>4680560</v>
      </c>
    </row>
    <row r="46" spans="1:9" ht="15.75">
      <c r="A46" s="32"/>
      <c r="B46" s="41" t="s">
        <v>138</v>
      </c>
      <c r="C46" s="44">
        <v>-1077984</v>
      </c>
      <c r="D46" s="44"/>
      <c r="F46" s="56" t="s">
        <v>46</v>
      </c>
      <c r="H46" s="56"/>
      <c r="I46" s="58">
        <v>-1830146</v>
      </c>
    </row>
    <row r="47" spans="1:9" ht="15.75" hidden="1">
      <c r="A47" s="32"/>
      <c r="B47" s="41" t="s">
        <v>47</v>
      </c>
      <c r="C47" s="44"/>
      <c r="D47" s="44"/>
      <c r="F47" s="56" t="s">
        <v>48</v>
      </c>
      <c r="H47" s="56"/>
      <c r="I47" s="59">
        <v>-3534991</v>
      </c>
    </row>
    <row r="48" spans="1:9" ht="15.75" hidden="1">
      <c r="A48" s="32"/>
      <c r="B48" s="41" t="s">
        <v>49</v>
      </c>
      <c r="C48" s="44"/>
      <c r="D48" s="44"/>
      <c r="F48" s="56"/>
      <c r="H48" s="56"/>
      <c r="I48" s="60"/>
    </row>
    <row r="49" spans="1:9" ht="15.75">
      <c r="A49" s="32"/>
      <c r="B49" s="57" t="s">
        <v>136</v>
      </c>
      <c r="C49" s="44">
        <v>-3491160</v>
      </c>
      <c r="D49" s="44"/>
      <c r="F49" s="56"/>
      <c r="H49" s="56"/>
      <c r="I49" s="60"/>
    </row>
    <row r="50" spans="1:9" ht="15.75">
      <c r="A50" s="32"/>
      <c r="B50" s="41" t="s">
        <v>78</v>
      </c>
      <c r="C50" s="44">
        <v>0</v>
      </c>
      <c r="D50" s="44"/>
      <c r="F50" s="56"/>
      <c r="H50" s="56"/>
      <c r="I50" s="60"/>
    </row>
    <row r="51" spans="1:9" ht="15.75">
      <c r="A51" s="32"/>
      <c r="B51" s="41"/>
      <c r="C51" s="44"/>
      <c r="D51" s="44"/>
      <c r="F51" s="56"/>
      <c r="H51" s="56"/>
      <c r="I51" s="60"/>
    </row>
    <row r="52" spans="1:9" ht="15.75">
      <c r="A52" s="32"/>
      <c r="B52" s="52" t="s">
        <v>117</v>
      </c>
      <c r="C52" s="102">
        <f>SUM(C44:C50)</f>
        <v>-5309191</v>
      </c>
      <c r="D52" s="47"/>
      <c r="F52" s="56" t="s">
        <v>50</v>
      </c>
      <c r="H52" s="56"/>
      <c r="I52" s="59">
        <v>-1106737</v>
      </c>
    </row>
    <row r="53" spans="1:9" ht="15.75">
      <c r="A53" s="32"/>
      <c r="B53" s="41"/>
      <c r="C53" s="44"/>
      <c r="D53" s="44"/>
      <c r="F53" s="56" t="s">
        <v>51</v>
      </c>
      <c r="H53" s="56"/>
      <c r="I53" s="58">
        <f>SUM(I52:I52)</f>
        <v>-1106737</v>
      </c>
    </row>
    <row r="54" spans="1:9" ht="15.75">
      <c r="A54" s="32"/>
      <c r="B54" s="35" t="s">
        <v>52</v>
      </c>
      <c r="C54" s="44"/>
      <c r="D54" s="44"/>
      <c r="F54" s="56" t="s">
        <v>53</v>
      </c>
      <c r="H54" s="56"/>
      <c r="I54" s="59">
        <v>2636293</v>
      </c>
    </row>
    <row r="55" spans="1:9" ht="15.75">
      <c r="A55" s="32"/>
      <c r="B55" s="57" t="s">
        <v>54</v>
      </c>
      <c r="C55" s="44">
        <v>0</v>
      </c>
      <c r="D55" s="85"/>
      <c r="F55" s="56"/>
      <c r="H55" s="56"/>
      <c r="I55" s="58"/>
    </row>
    <row r="56" spans="1:11" ht="16.5" customHeight="1">
      <c r="A56" s="32"/>
      <c r="B56" s="57" t="s">
        <v>108</v>
      </c>
      <c r="C56" s="198">
        <v>-172538</v>
      </c>
      <c r="D56" s="44"/>
      <c r="I56" s="60"/>
      <c r="K56" s="134"/>
    </row>
    <row r="57" spans="1:9" ht="16.5" customHeight="1" hidden="1">
      <c r="A57" s="32"/>
      <c r="B57" s="57" t="s">
        <v>55</v>
      </c>
      <c r="C57" s="44">
        <v>0</v>
      </c>
      <c r="D57" s="44"/>
      <c r="I57" s="60"/>
    </row>
    <row r="58" spans="1:9" ht="16.5" customHeight="1">
      <c r="A58" s="32"/>
      <c r="B58" s="57" t="s">
        <v>170</v>
      </c>
      <c r="C58" s="44">
        <v>106880</v>
      </c>
      <c r="D58" s="44"/>
      <c r="I58" s="60"/>
    </row>
    <row r="59" spans="1:9" ht="16.5" customHeight="1">
      <c r="A59" s="32"/>
      <c r="B59" s="57"/>
      <c r="C59" s="44"/>
      <c r="D59" s="44"/>
      <c r="I59" s="60"/>
    </row>
    <row r="60" spans="1:9" ht="16.5" customHeight="1">
      <c r="A60" s="32"/>
      <c r="B60" s="57"/>
      <c r="C60" s="44"/>
      <c r="D60" s="44"/>
      <c r="I60" s="60"/>
    </row>
    <row r="61" spans="1:9" ht="16.5" customHeight="1">
      <c r="A61" s="32"/>
      <c r="B61" s="41"/>
      <c r="C61" s="44"/>
      <c r="D61" s="44"/>
      <c r="I61" s="60"/>
    </row>
    <row r="62" spans="1:9" ht="16.5" customHeight="1">
      <c r="A62" s="32"/>
      <c r="B62" s="52" t="s">
        <v>118</v>
      </c>
      <c r="C62" s="102">
        <f>SUM(C55:C61)</f>
        <v>-65658</v>
      </c>
      <c r="D62" s="47"/>
      <c r="I62" s="60"/>
    </row>
    <row r="63" spans="1:9" ht="15.75">
      <c r="A63" s="32"/>
      <c r="B63" s="52"/>
      <c r="C63" s="47"/>
      <c r="D63" s="47"/>
      <c r="I63" s="60"/>
    </row>
    <row r="64" spans="1:9" ht="15.75">
      <c r="A64" s="41"/>
      <c r="C64" s="62"/>
      <c r="D64" s="63"/>
      <c r="I64" s="60"/>
    </row>
    <row r="65" spans="1:9" ht="15.75">
      <c r="A65" s="41"/>
      <c r="B65" s="57" t="s">
        <v>109</v>
      </c>
      <c r="C65" s="62">
        <f>C41+C52+C62</f>
        <v>-260529</v>
      </c>
      <c r="D65" s="63"/>
      <c r="I65" s="60"/>
    </row>
    <row r="66" spans="1:9" ht="15.75">
      <c r="A66" s="41"/>
      <c r="B66" s="53"/>
      <c r="C66" s="86"/>
      <c r="D66" s="87"/>
      <c r="I66" s="60"/>
    </row>
    <row r="67" spans="1:9" ht="15.75">
      <c r="A67" s="41"/>
      <c r="B67" s="53" t="s">
        <v>110</v>
      </c>
      <c r="C67" s="42">
        <v>6583495</v>
      </c>
      <c r="D67" s="42"/>
      <c r="I67" s="53"/>
    </row>
    <row r="68" spans="1:9" ht="15.75">
      <c r="A68" s="41"/>
      <c r="B68" s="53"/>
      <c r="C68" s="42"/>
      <c r="D68" s="42"/>
      <c r="I68" s="53"/>
    </row>
    <row r="69" spans="1:4" ht="16.5" thickBot="1">
      <c r="A69" s="41"/>
      <c r="B69" s="52"/>
      <c r="C69" s="100">
        <f>SUM(C64:C67)</f>
        <v>6322966</v>
      </c>
      <c r="D69" s="47"/>
    </row>
    <row r="70" spans="1:4" ht="16.5" thickTop="1">
      <c r="A70" s="41"/>
      <c r="B70" s="52"/>
      <c r="C70" s="42"/>
      <c r="D70" s="42"/>
    </row>
    <row r="71" spans="1:4" ht="15.75">
      <c r="A71" s="32"/>
      <c r="B71" s="61"/>
      <c r="C71" s="42"/>
      <c r="D71" s="42"/>
    </row>
    <row r="72" spans="1:4" ht="15.75">
      <c r="A72" s="32"/>
      <c r="B72" s="64" t="s">
        <v>56</v>
      </c>
      <c r="C72" s="65"/>
      <c r="D72" s="65"/>
    </row>
    <row r="73" spans="1:4" ht="15.75">
      <c r="A73" s="32"/>
      <c r="B73" s="41" t="s">
        <v>57</v>
      </c>
      <c r="C73" s="194"/>
      <c r="D73" s="65"/>
    </row>
    <row r="74" spans="1:4" ht="15.75">
      <c r="A74" s="32"/>
      <c r="B74" s="41" t="s">
        <v>58</v>
      </c>
      <c r="C74" s="44">
        <v>3800000</v>
      </c>
      <c r="D74" s="44"/>
    </row>
    <row r="75" spans="1:4" ht="15.75">
      <c r="A75" s="32"/>
      <c r="B75" s="41" t="s">
        <v>59</v>
      </c>
      <c r="C75" s="44">
        <v>2522965.98</v>
      </c>
      <c r="D75" s="44"/>
    </row>
    <row r="76" spans="1:5" ht="15.75">
      <c r="A76" s="32"/>
      <c r="B76" s="41" t="s">
        <v>80</v>
      </c>
      <c r="C76" s="126">
        <v>0</v>
      </c>
      <c r="D76" s="65"/>
      <c r="E76" s="66"/>
    </row>
    <row r="77" spans="1:5" ht="16.5" thickBot="1">
      <c r="A77" s="32"/>
      <c r="B77" s="41"/>
      <c r="C77" s="101">
        <f>SUM(C74:C76)</f>
        <v>6322965.98</v>
      </c>
      <c r="D77" s="67"/>
      <c r="E77" s="68"/>
    </row>
    <row r="78" spans="1:5" ht="16.5" thickTop="1">
      <c r="A78" s="32"/>
      <c r="B78" s="41"/>
      <c r="C78" s="44"/>
      <c r="D78" s="67"/>
      <c r="E78" s="68"/>
    </row>
    <row r="79" spans="1:14" ht="31.5" customHeight="1">
      <c r="A79" s="32"/>
      <c r="B79" s="218" t="s">
        <v>165</v>
      </c>
      <c r="C79" s="219"/>
      <c r="D79" s="219"/>
      <c r="E79" s="219"/>
      <c r="F79" s="219"/>
      <c r="G79" s="219"/>
      <c r="H79" s="219"/>
      <c r="I79" s="127"/>
      <c r="J79" s="127"/>
      <c r="K79" s="197"/>
      <c r="L79" s="127"/>
      <c r="M79" s="127"/>
      <c r="N79" s="127"/>
    </row>
    <row r="80" spans="1:14" ht="15.75">
      <c r="A80" s="32"/>
      <c r="B80" s="219"/>
      <c r="C80" s="219"/>
      <c r="D80" s="219"/>
      <c r="E80" s="219"/>
      <c r="F80" s="219"/>
      <c r="G80" s="219"/>
      <c r="H80" s="219"/>
      <c r="I80" s="127"/>
      <c r="J80" s="127"/>
      <c r="K80" s="197"/>
      <c r="L80" s="127"/>
      <c r="M80" s="127"/>
      <c r="N80" s="127"/>
    </row>
    <row r="81" spans="1:9" ht="15.75">
      <c r="A81" s="229"/>
      <c r="B81" s="225"/>
      <c r="C81" s="225"/>
      <c r="D81" s="225"/>
      <c r="E81" s="225"/>
      <c r="F81" s="225"/>
      <c r="G81" s="225"/>
      <c r="H81" s="225"/>
      <c r="I81" s="225"/>
    </row>
    <row r="82" spans="1:9" ht="15.75">
      <c r="A82" s="225"/>
      <c r="B82" s="225"/>
      <c r="C82" s="225"/>
      <c r="D82" s="225"/>
      <c r="E82" s="225"/>
      <c r="F82" s="225"/>
      <c r="G82" s="225"/>
      <c r="H82" s="225"/>
      <c r="I82" s="225"/>
    </row>
    <row r="83" spans="1:9" ht="15.75">
      <c r="A83" s="99"/>
      <c r="B83" s="99"/>
      <c r="C83" s="208"/>
      <c r="D83" s="99"/>
      <c r="E83" s="99"/>
      <c r="F83" s="99"/>
      <c r="G83" s="99"/>
      <c r="H83" s="99"/>
      <c r="I83" s="99"/>
    </row>
    <row r="84" spans="1:8" ht="15.75">
      <c r="A84" s="218" t="s">
        <v>128</v>
      </c>
      <c r="B84" s="225"/>
      <c r="C84" s="225"/>
      <c r="D84" s="225"/>
      <c r="E84" s="225"/>
      <c r="F84" s="225"/>
      <c r="G84" s="225"/>
      <c r="H84" s="225"/>
    </row>
    <row r="85" spans="1:8" ht="15.75">
      <c r="A85" s="225"/>
      <c r="B85" s="225"/>
      <c r="C85" s="225"/>
      <c r="D85" s="225"/>
      <c r="E85" s="225"/>
      <c r="F85" s="225"/>
      <c r="G85" s="225"/>
      <c r="H85" s="225"/>
    </row>
    <row r="86" spans="1:8" ht="15.75">
      <c r="A86" s="225"/>
      <c r="B86" s="225"/>
      <c r="C86" s="225"/>
      <c r="D86" s="225"/>
      <c r="E86" s="225"/>
      <c r="F86" s="225"/>
      <c r="G86" s="225"/>
      <c r="H86" s="225"/>
    </row>
    <row r="87" ht="15.75">
      <c r="C87" s="195"/>
    </row>
    <row r="88" ht="15.75">
      <c r="C88" s="195"/>
    </row>
  </sheetData>
  <sheetProtection/>
  <mergeCells count="3">
    <mergeCell ref="A84:H86"/>
    <mergeCell ref="A81:I82"/>
    <mergeCell ref="B79:H80"/>
  </mergeCells>
  <printOptions/>
  <pageMargins left="0.98" right="0.18" top="0.17" bottom="0.22" header="0.17" footer="0.17"/>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P55"/>
  <sheetViews>
    <sheetView zoomScale="75" zoomScaleNormal="75" zoomScalePageLayoutView="0" workbookViewId="0" topLeftCell="A1">
      <selection activeCell="B26" sqref="B26"/>
    </sheetView>
  </sheetViews>
  <sheetFormatPr defaultColWidth="8.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9" customWidth="1"/>
    <col min="9" max="9" width="2.125" style="4" customWidth="1"/>
    <col min="10" max="10" width="21.25390625" style="147" customWidth="1"/>
    <col min="11" max="11" width="3.125" style="4" customWidth="1"/>
    <col min="12" max="12" width="21.25390625" style="123" customWidth="1"/>
    <col min="13" max="13" width="19.625" style="123" customWidth="1"/>
    <col min="14" max="14" width="15.75390625" style="4" customWidth="1"/>
    <col min="15" max="15" width="8.00390625" style="4" customWidth="1"/>
    <col min="16" max="16" width="14.625" style="4" customWidth="1"/>
    <col min="17" max="16384" width="8.00390625" style="4" customWidth="1"/>
  </cols>
  <sheetData>
    <row r="1" spans="1:9" ht="15.75">
      <c r="A1" s="1" t="s">
        <v>145</v>
      </c>
      <c r="B1" s="2"/>
      <c r="C1" s="114"/>
      <c r="D1" s="114"/>
      <c r="E1" s="114"/>
      <c r="F1" s="146"/>
      <c r="G1" s="114"/>
      <c r="H1" s="181"/>
      <c r="I1" s="114"/>
    </row>
    <row r="2" spans="1:9" ht="15.75">
      <c r="A2" s="114" t="s">
        <v>0</v>
      </c>
      <c r="B2" s="114"/>
      <c r="C2" s="114"/>
      <c r="D2" s="114"/>
      <c r="E2" s="114"/>
      <c r="F2" s="146"/>
      <c r="G2" s="114"/>
      <c r="H2" s="181"/>
      <c r="I2" s="114"/>
    </row>
    <row r="3" spans="1:9" ht="15.75">
      <c r="A3" s="205" t="s">
        <v>146</v>
      </c>
      <c r="B3" s="205"/>
      <c r="C3" s="114"/>
      <c r="D3" s="114"/>
      <c r="E3" s="114"/>
      <c r="F3" s="146"/>
      <c r="G3" s="114"/>
      <c r="H3" s="181"/>
      <c r="I3" s="114"/>
    </row>
    <row r="4" spans="1:9" ht="15.75">
      <c r="A4" s="114"/>
      <c r="B4" s="114"/>
      <c r="C4" s="114"/>
      <c r="D4" s="114"/>
      <c r="E4" s="114"/>
      <c r="F4" s="146"/>
      <c r="G4" s="114"/>
      <c r="H4" s="181"/>
      <c r="I4" s="114"/>
    </row>
    <row r="5" spans="1:9" ht="15.75">
      <c r="A5" s="206" t="s">
        <v>147</v>
      </c>
      <c r="B5" s="205"/>
      <c r="C5" s="205"/>
      <c r="D5" s="205"/>
      <c r="E5" s="205"/>
      <c r="F5" s="207"/>
      <c r="G5" s="114"/>
      <c r="H5" s="181"/>
      <c r="I5" s="114"/>
    </row>
    <row r="6" spans="1:9" ht="15.75">
      <c r="A6" s="114"/>
      <c r="B6" s="114"/>
      <c r="C6" s="114"/>
      <c r="D6" s="114"/>
      <c r="E6" s="114"/>
      <c r="F6" s="146"/>
      <c r="G6" s="114"/>
      <c r="H6" s="181"/>
      <c r="I6" s="114"/>
    </row>
    <row r="7" spans="1:10" ht="15.75">
      <c r="A7" s="114"/>
      <c r="B7" s="114"/>
      <c r="C7" s="114"/>
      <c r="G7" s="115"/>
      <c r="H7" s="222"/>
      <c r="I7" s="222"/>
      <c r="J7" s="222"/>
    </row>
    <row r="8" spans="1:12" ht="15.75">
      <c r="A8" s="115"/>
      <c r="B8" s="2"/>
      <c r="C8" s="2"/>
      <c r="D8" s="222" t="s">
        <v>73</v>
      </c>
      <c r="E8" s="222"/>
      <c r="F8" s="222"/>
      <c r="G8" s="222"/>
      <c r="H8" s="222"/>
      <c r="I8" s="222"/>
      <c r="J8" s="222"/>
      <c r="K8" s="222"/>
      <c r="L8" s="222"/>
    </row>
    <row r="9" spans="1:12" ht="15.75">
      <c r="A9" s="115"/>
      <c r="B9" s="2"/>
      <c r="C9" s="2"/>
      <c r="D9" s="93"/>
      <c r="E9" s="7"/>
      <c r="F9" s="148"/>
      <c r="G9" s="7"/>
      <c r="H9" s="182"/>
      <c r="I9" s="7"/>
      <c r="J9" s="148"/>
      <c r="L9" s="136" t="s">
        <v>124</v>
      </c>
    </row>
    <row r="10" spans="1:12" ht="15.75">
      <c r="A10" s="115"/>
      <c r="B10" s="2"/>
      <c r="C10" s="2"/>
      <c r="D10" s="93" t="s">
        <v>120</v>
      </c>
      <c r="E10" s="93"/>
      <c r="F10" s="149" t="s">
        <v>121</v>
      </c>
      <c r="G10" s="115"/>
      <c r="H10" s="183" t="s">
        <v>122</v>
      </c>
      <c r="I10" s="8"/>
      <c r="J10" s="149" t="s">
        <v>123</v>
      </c>
      <c r="L10" s="137" t="s">
        <v>125</v>
      </c>
    </row>
    <row r="11" spans="1:12" ht="15.75">
      <c r="A11" s="115"/>
      <c r="B11" s="2"/>
      <c r="C11" s="2"/>
      <c r="D11" s="93"/>
      <c r="E11" s="93"/>
      <c r="F11" s="149"/>
      <c r="G11" s="115"/>
      <c r="H11" s="183"/>
      <c r="I11" s="8"/>
      <c r="J11" s="149"/>
      <c r="L11" s="138"/>
    </row>
    <row r="12" spans="1:12" ht="15.75">
      <c r="A12" s="115"/>
      <c r="B12" s="116" t="s">
        <v>10</v>
      </c>
      <c r="C12" s="2"/>
      <c r="D12" s="117" t="s">
        <v>148</v>
      </c>
      <c r="E12" s="93"/>
      <c r="F12" s="135" t="s">
        <v>149</v>
      </c>
      <c r="G12" s="115"/>
      <c r="H12" s="184" t="s">
        <v>150</v>
      </c>
      <c r="I12" s="115"/>
      <c r="J12" s="135" t="s">
        <v>151</v>
      </c>
      <c r="L12" s="139" t="s">
        <v>152</v>
      </c>
    </row>
    <row r="13" spans="1:16" ht="15.75">
      <c r="A13" s="115"/>
      <c r="B13" s="2"/>
      <c r="C13" s="2"/>
      <c r="D13" s="93" t="s">
        <v>4</v>
      </c>
      <c r="E13" s="2"/>
      <c r="F13" s="149" t="s">
        <v>4</v>
      </c>
      <c r="G13" s="2"/>
      <c r="H13" s="185" t="s">
        <v>4</v>
      </c>
      <c r="I13" s="2"/>
      <c r="J13" s="149" t="s">
        <v>4</v>
      </c>
      <c r="L13" s="138" t="s">
        <v>4</v>
      </c>
      <c r="N13" s="4" t="s">
        <v>156</v>
      </c>
      <c r="P13" s="4" t="s">
        <v>157</v>
      </c>
    </row>
    <row r="14" spans="4:14" ht="15.75">
      <c r="D14" s="11"/>
      <c r="E14" s="11"/>
      <c r="F14" s="150"/>
      <c r="G14" s="11"/>
      <c r="H14" s="186"/>
      <c r="I14" s="11"/>
      <c r="J14" s="209"/>
      <c r="L14" s="140"/>
      <c r="N14" s="11" t="s">
        <v>140</v>
      </c>
    </row>
    <row r="15" spans="1:16" ht="15.75">
      <c r="A15" s="4" t="s">
        <v>81</v>
      </c>
      <c r="D15" s="91">
        <v>4451239.44</v>
      </c>
      <c r="E15" s="91"/>
      <c r="F15" s="151">
        <v>5247526.34</v>
      </c>
      <c r="G15" s="91"/>
      <c r="H15" s="128">
        <v>5029750.6</v>
      </c>
      <c r="I15" s="91"/>
      <c r="J15" s="151">
        <v>5501446.62</v>
      </c>
      <c r="L15" s="141">
        <f>+D15+F15+H15+J15</f>
        <v>20229963</v>
      </c>
      <c r="M15" s="123">
        <v>20229963</v>
      </c>
      <c r="N15" s="123">
        <f>+L15-M15</f>
        <v>0</v>
      </c>
      <c r="P15" s="123">
        <f>+L15-M15</f>
        <v>0</v>
      </c>
    </row>
    <row r="16" spans="4:16" ht="15.75">
      <c r="D16" s="91"/>
      <c r="E16" s="91"/>
      <c r="F16" s="151"/>
      <c r="G16" s="91"/>
      <c r="H16" s="128"/>
      <c r="I16" s="91"/>
      <c r="J16" s="209"/>
      <c r="L16" s="140"/>
      <c r="N16" s="123"/>
      <c r="P16" s="123">
        <f aca="true" t="shared" si="0" ref="P16:P37">+L16-M16</f>
        <v>0</v>
      </c>
    </row>
    <row r="17" spans="1:16" ht="15.75">
      <c r="A17" s="4" t="s">
        <v>82</v>
      </c>
      <c r="D17" s="13">
        <v>-2383857.81</v>
      </c>
      <c r="E17" s="91"/>
      <c r="F17" s="152">
        <v>-2570660.4</v>
      </c>
      <c r="G17" s="91"/>
      <c r="H17" s="190">
        <v>-2536194.63</v>
      </c>
      <c r="I17" s="91"/>
      <c r="J17" s="152">
        <v>-1964889.16</v>
      </c>
      <c r="L17" s="142">
        <f>+D17+F17+H17+J17</f>
        <v>-9455602</v>
      </c>
      <c r="M17" s="123">
        <v>-9455602</v>
      </c>
      <c r="N17" s="123">
        <f>+L17-M17</f>
        <v>0</v>
      </c>
      <c r="P17" s="123">
        <f t="shared" si="0"/>
        <v>0</v>
      </c>
    </row>
    <row r="18" spans="4:16" ht="15.75">
      <c r="D18" s="91"/>
      <c r="E18" s="91"/>
      <c r="F18" s="151"/>
      <c r="G18" s="91"/>
      <c r="H18" s="141"/>
      <c r="I18" s="91"/>
      <c r="J18" s="209"/>
      <c r="L18" s="140"/>
      <c r="N18" s="123"/>
      <c r="P18" s="123">
        <f t="shared" si="0"/>
        <v>0</v>
      </c>
    </row>
    <row r="19" spans="1:16" ht="15.75">
      <c r="A19" s="4" t="s">
        <v>83</v>
      </c>
      <c r="D19" s="91">
        <f>SUM(D15:D18)</f>
        <v>2067381.6300000004</v>
      </c>
      <c r="E19" s="91"/>
      <c r="F19" s="153">
        <f>SUM(F15:F18)</f>
        <v>2676865.94</v>
      </c>
      <c r="G19" s="91"/>
      <c r="H19" s="141">
        <f>SUM(H15:H18)</f>
        <v>2493555.9699999997</v>
      </c>
      <c r="I19" s="91"/>
      <c r="J19" s="153">
        <f>SUM(J15:J18)</f>
        <v>3536557.46</v>
      </c>
      <c r="L19" s="128">
        <f>SUM(L15:L18)</f>
        <v>10774361</v>
      </c>
      <c r="M19" s="123">
        <f>+M15+M17</f>
        <v>10774361</v>
      </c>
      <c r="N19" s="123">
        <f>+L19-M19</f>
        <v>0</v>
      </c>
      <c r="P19" s="123">
        <f t="shared" si="0"/>
        <v>0</v>
      </c>
    </row>
    <row r="20" spans="4:16" ht="15.75">
      <c r="D20" s="91"/>
      <c r="E20" s="91"/>
      <c r="F20" s="151"/>
      <c r="G20" s="91"/>
      <c r="H20" s="141"/>
      <c r="I20" s="91"/>
      <c r="J20" s="209"/>
      <c r="L20" s="140"/>
      <c r="N20" s="123"/>
      <c r="P20" s="123">
        <f t="shared" si="0"/>
        <v>0</v>
      </c>
    </row>
    <row r="21" spans="1:16" ht="15.75">
      <c r="A21" s="4" t="s">
        <v>84</v>
      </c>
      <c r="D21" s="91">
        <v>79884.73</v>
      </c>
      <c r="E21" s="91"/>
      <c r="F21" s="151">
        <v>15845.5</v>
      </c>
      <c r="G21" s="91"/>
      <c r="H21" s="128">
        <v>51613.48</v>
      </c>
      <c r="I21" s="91"/>
      <c r="J21" s="151">
        <v>110089.29</v>
      </c>
      <c r="L21" s="141">
        <f>+D21+F21+H21+J21</f>
        <v>257433</v>
      </c>
      <c r="M21" s="123">
        <v>257433</v>
      </c>
      <c r="N21" s="123">
        <f>+L21-M21</f>
        <v>0</v>
      </c>
      <c r="P21" s="123">
        <f t="shared" si="0"/>
        <v>0</v>
      </c>
    </row>
    <row r="22" spans="4:16" ht="15.75">
      <c r="D22" s="91"/>
      <c r="E22" s="91"/>
      <c r="F22" s="151"/>
      <c r="G22" s="91"/>
      <c r="H22" s="128"/>
      <c r="I22" s="91"/>
      <c r="J22" s="209"/>
      <c r="L22" s="141"/>
      <c r="N22" s="123"/>
      <c r="P22" s="123">
        <f t="shared" si="0"/>
        <v>0</v>
      </c>
    </row>
    <row r="23" spans="1:16" ht="15.75">
      <c r="A23" s="4" t="s">
        <v>85</v>
      </c>
      <c r="D23" s="91">
        <v>-259773.49</v>
      </c>
      <c r="E23" s="91"/>
      <c r="F23" s="151">
        <v>-271569.42</v>
      </c>
      <c r="G23" s="91"/>
      <c r="H23" s="153">
        <v>-402876.24</v>
      </c>
      <c r="I23" s="91"/>
      <c r="J23" s="151">
        <v>-787768.85</v>
      </c>
      <c r="L23" s="141">
        <f>+D23+F23+H23+J23</f>
        <v>-1721988</v>
      </c>
      <c r="M23" s="123">
        <v>-1721988</v>
      </c>
      <c r="N23" s="123">
        <f>+L23-M23</f>
        <v>0</v>
      </c>
      <c r="P23" s="123">
        <f t="shared" si="0"/>
        <v>0</v>
      </c>
    </row>
    <row r="24" spans="4:16" ht="15.75">
      <c r="D24" s="91"/>
      <c r="E24" s="91"/>
      <c r="F24" s="154"/>
      <c r="G24" s="91"/>
      <c r="H24" s="153"/>
      <c r="I24" s="91"/>
      <c r="J24" s="149"/>
      <c r="L24" s="151"/>
      <c r="N24" s="123"/>
      <c r="P24" s="123">
        <f t="shared" si="0"/>
        <v>0</v>
      </c>
    </row>
    <row r="25" spans="1:16" ht="15.75">
      <c r="A25" s="4" t="s">
        <v>86</v>
      </c>
      <c r="D25" s="91">
        <v>-159901.68</v>
      </c>
      <c r="E25" s="91"/>
      <c r="F25" s="151">
        <v>-614185.22</v>
      </c>
      <c r="G25" s="91"/>
      <c r="H25" s="153">
        <v>-1078304.18</v>
      </c>
      <c r="I25" s="91"/>
      <c r="J25" s="151">
        <v>-1587916.92</v>
      </c>
      <c r="L25" s="141">
        <f>+D25+F25+H25+J25</f>
        <v>-3440308</v>
      </c>
      <c r="M25" s="123">
        <v>-3440308</v>
      </c>
      <c r="N25" s="123">
        <f>+L25-M25</f>
        <v>0</v>
      </c>
      <c r="P25" s="123">
        <f t="shared" si="0"/>
        <v>0</v>
      </c>
    </row>
    <row r="26" spans="4:16" ht="15.75">
      <c r="D26" s="91"/>
      <c r="E26" s="91"/>
      <c r="F26" s="151"/>
      <c r="G26" s="91"/>
      <c r="H26" s="153"/>
      <c r="I26" s="91"/>
      <c r="J26" s="209"/>
      <c r="L26" s="151"/>
      <c r="N26" s="123"/>
      <c r="P26" s="123">
        <f t="shared" si="0"/>
        <v>0</v>
      </c>
    </row>
    <row r="27" spans="1:16" ht="15.75">
      <c r="A27" s="4" t="s">
        <v>87</v>
      </c>
      <c r="D27" s="13">
        <v>-209932.08</v>
      </c>
      <c r="E27" s="91"/>
      <c r="F27" s="152">
        <v>-218161.01</v>
      </c>
      <c r="G27" s="91"/>
      <c r="H27" s="190">
        <v>-260779.4</v>
      </c>
      <c r="I27" s="91"/>
      <c r="J27" s="152">
        <v>-223688.51</v>
      </c>
      <c r="L27" s="142">
        <f>+D27+F27+H27+J27</f>
        <v>-912561</v>
      </c>
      <c r="M27" s="123">
        <v>-912561</v>
      </c>
      <c r="N27" s="123">
        <f>+L27-M27</f>
        <v>0</v>
      </c>
      <c r="P27" s="123">
        <f t="shared" si="0"/>
        <v>0</v>
      </c>
    </row>
    <row r="28" spans="4:16" ht="15.75">
      <c r="D28" s="91"/>
      <c r="E28" s="91"/>
      <c r="F28" s="151"/>
      <c r="G28" s="91"/>
      <c r="H28" s="141"/>
      <c r="I28" s="91"/>
      <c r="J28" s="209"/>
      <c r="L28" s="140"/>
      <c r="N28" s="123"/>
      <c r="P28" s="123">
        <f t="shared" si="0"/>
        <v>0</v>
      </c>
    </row>
    <row r="29" spans="1:16" ht="15.75">
      <c r="A29" s="4" t="s">
        <v>88</v>
      </c>
      <c r="D29" s="91">
        <f>SUM(D19:D27)</f>
        <v>1517659.1100000003</v>
      </c>
      <c r="E29" s="91"/>
      <c r="F29" s="153">
        <f>SUM(F19:F27)</f>
        <v>1588795.79</v>
      </c>
      <c r="G29" s="91"/>
      <c r="H29" s="141">
        <f>SUM(H19:H27)</f>
        <v>803209.63</v>
      </c>
      <c r="I29" s="91"/>
      <c r="J29" s="153">
        <f>SUM(J19:J27)</f>
        <v>1047272.47</v>
      </c>
      <c r="L29" s="128">
        <f>SUM(L19:L27)</f>
        <v>4956937</v>
      </c>
      <c r="M29" s="123">
        <f>+M19+M21+M23+M25+M27</f>
        <v>4956937</v>
      </c>
      <c r="N29" s="123">
        <f>+L29-M29</f>
        <v>0</v>
      </c>
      <c r="P29" s="123">
        <f t="shared" si="0"/>
        <v>0</v>
      </c>
    </row>
    <row r="30" spans="4:16" ht="15.75">
      <c r="D30" s="91"/>
      <c r="E30" s="91"/>
      <c r="F30" s="151"/>
      <c r="G30" s="91"/>
      <c r="H30" s="141"/>
      <c r="I30" s="91"/>
      <c r="J30" s="151"/>
      <c r="L30" s="141"/>
      <c r="M30" s="124"/>
      <c r="N30" s="123"/>
      <c r="P30" s="123">
        <f t="shared" si="0"/>
        <v>0</v>
      </c>
    </row>
    <row r="31" spans="1:16" ht="15.75">
      <c r="A31" s="4" t="s">
        <v>89</v>
      </c>
      <c r="D31" s="91">
        <v>-6427.9</v>
      </c>
      <c r="E31" s="91"/>
      <c r="F31" s="151">
        <v>-3444.6</v>
      </c>
      <c r="G31" s="91"/>
      <c r="H31" s="153">
        <v>-2876.59</v>
      </c>
      <c r="I31" s="91"/>
      <c r="J31" s="151">
        <v>-2876.91</v>
      </c>
      <c r="L31" s="141">
        <f>+D31+F31+H31+J31</f>
        <v>-15626</v>
      </c>
      <c r="M31" s="123">
        <v>-15626</v>
      </c>
      <c r="N31" s="123">
        <f>+L31-M31</f>
        <v>0</v>
      </c>
      <c r="P31" s="123">
        <f t="shared" si="0"/>
        <v>0</v>
      </c>
    </row>
    <row r="32" spans="4:16" ht="15.75">
      <c r="D32" s="13"/>
      <c r="E32" s="91"/>
      <c r="F32" s="152"/>
      <c r="G32" s="91"/>
      <c r="H32" s="187"/>
      <c r="I32" s="91"/>
      <c r="J32" s="210"/>
      <c r="L32" s="143"/>
      <c r="N32" s="123"/>
      <c r="P32" s="123">
        <f t="shared" si="0"/>
        <v>0</v>
      </c>
    </row>
    <row r="33" spans="1:16" ht="15.75">
      <c r="A33" s="4" t="s">
        <v>90</v>
      </c>
      <c r="D33" s="91">
        <f>SUM(D29:D31)</f>
        <v>1511231.2100000004</v>
      </c>
      <c r="E33" s="91"/>
      <c r="F33" s="153">
        <f>SUM(F29:F31)</f>
        <v>1585351.19</v>
      </c>
      <c r="G33" s="91"/>
      <c r="H33" s="141">
        <f>SUM(H29:H31)</f>
        <v>800333.04</v>
      </c>
      <c r="I33" s="91"/>
      <c r="J33" s="153">
        <f>SUM(J29:J31)</f>
        <v>1044395.5599999999</v>
      </c>
      <c r="L33" s="128">
        <f>SUM(L29:L31)</f>
        <v>4941311</v>
      </c>
      <c r="M33" s="123">
        <f>+M29+M31</f>
        <v>4941311</v>
      </c>
      <c r="N33" s="123">
        <f>+L33-M33</f>
        <v>0</v>
      </c>
      <c r="P33" s="123">
        <f t="shared" si="0"/>
        <v>0</v>
      </c>
    </row>
    <row r="34" spans="4:16" ht="15.75">
      <c r="D34" s="91"/>
      <c r="E34" s="91"/>
      <c r="F34" s="151"/>
      <c r="G34" s="91"/>
      <c r="H34" s="141"/>
      <c r="I34" s="91"/>
      <c r="J34" s="209"/>
      <c r="L34" s="140"/>
      <c r="N34" s="123"/>
      <c r="P34" s="123">
        <f t="shared" si="0"/>
        <v>0</v>
      </c>
    </row>
    <row r="35" spans="1:16" ht="15.75">
      <c r="A35" s="4" t="s">
        <v>91</v>
      </c>
      <c r="B35" s="11" t="s">
        <v>116</v>
      </c>
      <c r="D35" s="91">
        <v>-210369.43</v>
      </c>
      <c r="E35" s="91"/>
      <c r="F35" s="151">
        <v>-420352.04</v>
      </c>
      <c r="G35" s="91"/>
      <c r="H35" s="153">
        <v>-252090.72</v>
      </c>
      <c r="I35" s="91"/>
      <c r="J35" s="151">
        <v>-354093.81</v>
      </c>
      <c r="L35" s="141">
        <f>+D35+F35+H35+J35</f>
        <v>-1236906</v>
      </c>
      <c r="M35" s="123">
        <v>-1236906</v>
      </c>
      <c r="N35" s="123">
        <f>+L35-M35</f>
        <v>0</v>
      </c>
      <c r="P35" s="123">
        <f t="shared" si="0"/>
        <v>0</v>
      </c>
    </row>
    <row r="36" spans="4:16" ht="15.75">
      <c r="D36" s="13"/>
      <c r="E36" s="91"/>
      <c r="F36" s="152"/>
      <c r="G36" s="91"/>
      <c r="H36" s="187"/>
      <c r="I36" s="91"/>
      <c r="J36" s="210"/>
      <c r="L36" s="143"/>
      <c r="N36" s="123"/>
      <c r="P36" s="123">
        <f t="shared" si="0"/>
        <v>0</v>
      </c>
    </row>
    <row r="37" spans="1:16" ht="15.75">
      <c r="A37" s="4" t="s">
        <v>92</v>
      </c>
      <c r="D37" s="91">
        <f>SUM(D33:D36)</f>
        <v>1300861.7800000005</v>
      </c>
      <c r="E37" s="91"/>
      <c r="F37" s="153">
        <f>SUM(F33:F36)</f>
        <v>1164999.15</v>
      </c>
      <c r="G37" s="91"/>
      <c r="H37" s="141">
        <f>SUM(H33:H36)</f>
        <v>548242.3200000001</v>
      </c>
      <c r="I37" s="91"/>
      <c r="J37" s="153">
        <f>SUM(J33:J36)</f>
        <v>690301.75</v>
      </c>
      <c r="L37" s="128">
        <f>SUM(L33:L36)</f>
        <v>3704405</v>
      </c>
      <c r="M37" s="123">
        <f>+M33+M35</f>
        <v>3704405</v>
      </c>
      <c r="N37" s="123">
        <f>+L37-M37</f>
        <v>0</v>
      </c>
      <c r="P37" s="123">
        <f t="shared" si="0"/>
        <v>0</v>
      </c>
    </row>
    <row r="38" spans="4:12" ht="15.75">
      <c r="D38" s="91"/>
      <c r="E38" s="91"/>
      <c r="F38" s="151"/>
      <c r="G38" s="91"/>
      <c r="H38" s="141"/>
      <c r="I38" s="91"/>
      <c r="J38" s="209"/>
      <c r="L38" s="140"/>
    </row>
    <row r="39" spans="1:12" ht="15.75">
      <c r="A39" s="4" t="s">
        <v>93</v>
      </c>
      <c r="D39" s="91">
        <v>0</v>
      </c>
      <c r="E39" s="91"/>
      <c r="F39" s="151">
        <v>0</v>
      </c>
      <c r="G39" s="91"/>
      <c r="H39" s="141">
        <f>+D39</f>
        <v>0</v>
      </c>
      <c r="I39" s="91"/>
      <c r="J39" s="151">
        <v>0</v>
      </c>
      <c r="L39" s="141">
        <f>+D39+F39+H39+J39</f>
        <v>0</v>
      </c>
    </row>
    <row r="40" spans="4:12" ht="15.75">
      <c r="D40" s="118"/>
      <c r="E40" s="91"/>
      <c r="F40" s="152"/>
      <c r="G40" s="91"/>
      <c r="H40" s="142"/>
      <c r="I40" s="91"/>
      <c r="J40" s="210"/>
      <c r="L40" s="143"/>
    </row>
    <row r="41" spans="1:12" ht="15.75">
      <c r="A41" s="14" t="s">
        <v>94</v>
      </c>
      <c r="D41" s="91">
        <f>SUM(D37:D39)</f>
        <v>1300861.7800000005</v>
      </c>
      <c r="E41" s="91"/>
      <c r="F41" s="153">
        <f>SUM(F37:F39)</f>
        <v>1164999.15</v>
      </c>
      <c r="G41" s="91"/>
      <c r="H41" s="141">
        <f>SUM(H37:H39)</f>
        <v>548242.3200000001</v>
      </c>
      <c r="I41" s="91"/>
      <c r="J41" s="153">
        <f>SUM(J37:J39)</f>
        <v>690301.75</v>
      </c>
      <c r="L41" s="128">
        <f>SUM(L37:L39)</f>
        <v>3704405</v>
      </c>
    </row>
    <row r="42" spans="4:12" ht="15.75">
      <c r="D42" s="91"/>
      <c r="E42" s="91"/>
      <c r="F42" s="153"/>
      <c r="G42" s="91"/>
      <c r="H42" s="141"/>
      <c r="I42" s="91"/>
      <c r="J42" s="153"/>
      <c r="L42" s="128"/>
    </row>
    <row r="43" spans="1:12" ht="19.5" customHeight="1" thickBot="1">
      <c r="A43" s="14" t="s">
        <v>95</v>
      </c>
      <c r="D43" s="15">
        <f>SUM(D41:D41)</f>
        <v>1300861.7800000005</v>
      </c>
      <c r="E43" s="91"/>
      <c r="F43" s="155">
        <f>SUM(F41:F41)</f>
        <v>1164999.15</v>
      </c>
      <c r="G43" s="91"/>
      <c r="H43" s="188">
        <f>SUM(H37:H39)</f>
        <v>548242.3200000001</v>
      </c>
      <c r="I43" s="91"/>
      <c r="J43" s="155">
        <f>SUM(J41:J41)</f>
        <v>690301.75</v>
      </c>
      <c r="L43" s="144">
        <f>SUM(L41:L41)</f>
        <v>3704405</v>
      </c>
    </row>
    <row r="44" spans="4:12" ht="16.5" thickTop="1">
      <c r="D44" s="91"/>
      <c r="E44" s="91"/>
      <c r="F44" s="153"/>
      <c r="G44" s="91"/>
      <c r="H44" s="128"/>
      <c r="I44" s="91"/>
      <c r="J44" s="209"/>
      <c r="L44" s="140"/>
    </row>
    <row r="45" spans="4:12" ht="15.75">
      <c r="D45" s="91"/>
      <c r="E45" s="91"/>
      <c r="F45" s="153"/>
      <c r="G45" s="91"/>
      <c r="H45" s="128"/>
      <c r="I45" s="91"/>
      <c r="J45" s="209"/>
      <c r="L45" s="140"/>
    </row>
    <row r="46" spans="4:12" ht="15.75">
      <c r="D46" s="91"/>
      <c r="E46" s="91"/>
      <c r="F46" s="153"/>
      <c r="G46" s="91"/>
      <c r="H46" s="128"/>
      <c r="I46" s="91"/>
      <c r="J46" s="209"/>
      <c r="L46" s="140"/>
    </row>
    <row r="47" spans="1:12" ht="15.75">
      <c r="A47" s="4" t="s">
        <v>96</v>
      </c>
      <c r="B47" s="11" t="s">
        <v>5</v>
      </c>
      <c r="D47" s="119">
        <f>D41/120000000*100</f>
        <v>1.0840514833333337</v>
      </c>
      <c r="E47" s="91"/>
      <c r="F47" s="119">
        <f>F41/120000000*100</f>
        <v>0.970832625</v>
      </c>
      <c r="G47" s="91"/>
      <c r="H47" s="128">
        <f>H41/120000000*100</f>
        <v>0.45686860000000007</v>
      </c>
      <c r="I47" s="91"/>
      <c r="J47" s="153">
        <f>J41/120000000*100</f>
        <v>0.5752514583333334</v>
      </c>
      <c r="L47" s="141" t="s">
        <v>114</v>
      </c>
    </row>
    <row r="48" spans="4:12" ht="15.75">
      <c r="D48" s="92"/>
      <c r="E48" s="92"/>
      <c r="F48" s="156"/>
      <c r="J48" s="156"/>
      <c r="L48" s="145"/>
    </row>
    <row r="49" spans="1:12" ht="15.75">
      <c r="A49" s="4" t="s">
        <v>97</v>
      </c>
      <c r="B49" s="11" t="s">
        <v>6</v>
      </c>
      <c r="D49" s="98" t="s">
        <v>114</v>
      </c>
      <c r="E49" s="92"/>
      <c r="F49" s="151" t="s">
        <v>114</v>
      </c>
      <c r="H49" s="141" t="s">
        <v>114</v>
      </c>
      <c r="J49" s="151" t="s">
        <v>114</v>
      </c>
      <c r="L49" s="141" t="s">
        <v>114</v>
      </c>
    </row>
    <row r="51" spans="1:10" ht="15.75">
      <c r="A51" s="229" t="s">
        <v>119</v>
      </c>
      <c r="B51" s="225"/>
      <c r="C51" s="225"/>
      <c r="D51" s="225"/>
      <c r="E51" s="225"/>
      <c r="F51" s="225"/>
      <c r="G51" s="225"/>
      <c r="H51" s="225"/>
      <c r="I51" s="225"/>
      <c r="J51" s="225"/>
    </row>
    <row r="52" spans="1:10" ht="15.75">
      <c r="A52" s="225"/>
      <c r="B52" s="225"/>
      <c r="C52" s="225"/>
      <c r="D52" s="225"/>
      <c r="E52" s="225"/>
      <c r="F52" s="225"/>
      <c r="G52" s="225"/>
      <c r="H52" s="225"/>
      <c r="I52" s="225"/>
      <c r="J52" s="225"/>
    </row>
    <row r="53" ht="15.75">
      <c r="A53" s="18"/>
    </row>
    <row r="54" spans="1:10" ht="15.75">
      <c r="A54" s="218" t="s">
        <v>115</v>
      </c>
      <c r="B54" s="230"/>
      <c r="C54" s="230"/>
      <c r="D54" s="230"/>
      <c r="E54" s="230"/>
      <c r="F54" s="230"/>
      <c r="G54" s="230"/>
      <c r="H54" s="230"/>
      <c r="I54" s="230"/>
      <c r="J54" s="230"/>
    </row>
    <row r="55" spans="1:10" ht="15.75">
      <c r="A55" s="230"/>
      <c r="B55" s="230"/>
      <c r="C55" s="230"/>
      <c r="D55" s="230"/>
      <c r="E55" s="230"/>
      <c r="F55" s="230"/>
      <c r="G55" s="230"/>
      <c r="H55" s="230"/>
      <c r="I55" s="230"/>
      <c r="J55" s="230"/>
    </row>
  </sheetData>
  <sheetProtection/>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83NQ42S</cp:lastModifiedBy>
  <cp:lastPrinted>2010-08-27T02:17:40Z</cp:lastPrinted>
  <dcterms:created xsi:type="dcterms:W3CDTF">2005-11-21T03:06:23Z</dcterms:created>
  <dcterms:modified xsi:type="dcterms:W3CDTF">2010-08-27T02:18:17Z</dcterms:modified>
  <cp:category/>
  <cp:version/>
  <cp:contentType/>
  <cp:contentStatus/>
</cp:coreProperties>
</file>